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BB46930-8D64-45D0-9228-EAD534628707}" xr6:coauthVersionLast="45" xr6:coauthVersionMax="45" xr10:uidLastSave="{00000000-0000-0000-0000-000000000000}"/>
  <bookViews>
    <workbookView xWindow="-120" yWindow="-120" windowWidth="29040" windowHeight="15840" tabRatio="831" xr2:uid="{00000000-000D-0000-FFFF-FFFF00000000}"/>
  </bookViews>
  <sheets>
    <sheet name="#1" sheetId="16" r:id="rId1"/>
  </sheets>
  <definedNames>
    <definedName name="_xlnm.Print_Area" localSheetId="0">'#1'!$A$1:$M$377</definedName>
    <definedName name="_xlnm.Print_Titles" localSheetId="0">'#1'!$7:$7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8" i="16" l="1"/>
  <c r="L358" i="16"/>
  <c r="M358" i="16"/>
  <c r="F354" i="16"/>
  <c r="F343" i="16"/>
  <c r="F341" i="16"/>
  <c r="F340" i="16"/>
  <c r="F339" i="16"/>
  <c r="F338" i="16"/>
  <c r="F351" i="16"/>
  <c r="F347" i="16"/>
  <c r="F346" i="16"/>
  <c r="F336" i="16"/>
  <c r="F335" i="16"/>
  <c r="F334" i="16"/>
  <c r="F333" i="16"/>
  <c r="F332" i="16"/>
  <c r="F331" i="16"/>
  <c r="F329" i="16"/>
  <c r="F328" i="16"/>
  <c r="F327" i="16"/>
  <c r="F326" i="16"/>
  <c r="F325" i="16"/>
  <c r="F324" i="16"/>
  <c r="F322" i="16"/>
  <c r="F321" i="16"/>
  <c r="F320" i="16"/>
  <c r="F319" i="16"/>
  <c r="F318" i="16"/>
  <c r="F316" i="16"/>
  <c r="F315" i="16"/>
  <c r="F313" i="16"/>
  <c r="F312" i="16"/>
  <c r="F310" i="16"/>
  <c r="F309" i="16"/>
  <c r="F308" i="16"/>
  <c r="F307" i="16"/>
  <c r="F305" i="16"/>
  <c r="F304" i="16"/>
  <c r="F303" i="16"/>
  <c r="F302" i="16"/>
  <c r="F301" i="16"/>
  <c r="F299" i="16"/>
  <c r="F298" i="16"/>
  <c r="F297" i="16"/>
  <c r="F296" i="16"/>
  <c r="F295" i="16"/>
  <c r="F294" i="16"/>
  <c r="F292" i="16"/>
  <c r="E291" i="16"/>
  <c r="F291" i="16" s="1"/>
  <c r="F290" i="16"/>
  <c r="F289" i="16"/>
  <c r="F287" i="16"/>
  <c r="F286" i="16"/>
  <c r="F284" i="16"/>
  <c r="F283" i="16"/>
  <c r="F281" i="16"/>
  <c r="F280" i="16"/>
  <c r="F265" i="16"/>
  <c r="F264" i="16"/>
  <c r="F263" i="16"/>
  <c r="F262" i="16"/>
  <c r="F260" i="16"/>
  <c r="F259" i="16"/>
  <c r="F258" i="16"/>
  <c r="F257" i="16"/>
  <c r="F256" i="16"/>
  <c r="F255" i="16"/>
  <c r="F253" i="16"/>
  <c r="F252" i="16"/>
  <c r="F251" i="16"/>
  <c r="F250" i="16"/>
  <c r="F249" i="16"/>
  <c r="F248" i="16"/>
  <c r="F246" i="16"/>
  <c r="F245" i="16"/>
  <c r="E244" i="16"/>
  <c r="F244" i="16" s="1"/>
  <c r="F243" i="16"/>
  <c r="F242" i="16"/>
  <c r="F241" i="16"/>
  <c r="F239" i="16"/>
  <c r="F238" i="16"/>
  <c r="E237" i="16"/>
  <c r="F237" i="16" s="1"/>
  <c r="F236" i="16"/>
  <c r="F235" i="16"/>
  <c r="F234" i="16"/>
  <c r="F232" i="16"/>
  <c r="F231" i="16"/>
  <c r="F230" i="16"/>
  <c r="F229" i="16"/>
  <c r="F219" i="16"/>
  <c r="F218" i="16"/>
  <c r="F277" i="16"/>
  <c r="F273" i="16"/>
  <c r="F272" i="16"/>
  <c r="F270" i="16"/>
  <c r="F269" i="16"/>
  <c r="F268" i="16"/>
  <c r="F267" i="16"/>
  <c r="F227" i="16"/>
  <c r="F226" i="16"/>
  <c r="F225" i="16"/>
  <c r="F224" i="16"/>
  <c r="F222" i="16"/>
  <c r="F221" i="16"/>
  <c r="F216" i="16"/>
  <c r="F215" i="16"/>
  <c r="F213" i="16"/>
  <c r="F212" i="16"/>
  <c r="F188" i="16"/>
  <c r="F187" i="16"/>
  <c r="E186" i="16"/>
  <c r="F186" i="16" s="1"/>
  <c r="F185" i="16"/>
  <c r="F184" i="16"/>
  <c r="F183" i="16"/>
  <c r="F181" i="16"/>
  <c r="F180" i="16"/>
  <c r="E179" i="16"/>
  <c r="F179" i="16" s="1"/>
  <c r="F178" i="16"/>
  <c r="F177" i="16"/>
  <c r="F176" i="16"/>
  <c r="F209" i="16"/>
  <c r="F205" i="16"/>
  <c r="F204" i="16"/>
  <c r="F202" i="16"/>
  <c r="F201" i="16"/>
  <c r="F200" i="16"/>
  <c r="F199" i="16"/>
  <c r="F198" i="16"/>
  <c r="F197" i="16"/>
  <c r="F195" i="16"/>
  <c r="F194" i="16"/>
  <c r="F193" i="16"/>
  <c r="F192" i="16"/>
  <c r="F191" i="16"/>
  <c r="F190" i="16"/>
  <c r="F174" i="16"/>
  <c r="F173" i="16"/>
  <c r="F172" i="16"/>
  <c r="F171" i="16"/>
  <c r="F169" i="16"/>
  <c r="F168" i="16"/>
  <c r="F167" i="16"/>
  <c r="F166" i="16"/>
  <c r="F165" i="16"/>
  <c r="F163" i="16"/>
  <c r="F162" i="16"/>
  <c r="F161" i="16"/>
  <c r="F160" i="16"/>
  <c r="F159" i="16"/>
  <c r="F158" i="16"/>
  <c r="F156" i="16"/>
  <c r="E155" i="16"/>
  <c r="F155" i="16" s="1"/>
  <c r="F154" i="16"/>
  <c r="F153" i="16"/>
  <c r="F151" i="16"/>
  <c r="F150" i="16"/>
  <c r="F148" i="16"/>
  <c r="F147" i="16"/>
  <c r="F145" i="16"/>
  <c r="F144" i="16"/>
  <c r="F141" i="16"/>
  <c r="F137" i="16"/>
  <c r="F136" i="16"/>
  <c r="F134" i="16"/>
  <c r="F133" i="16"/>
  <c r="F132" i="16"/>
  <c r="F131" i="16"/>
  <c r="F129" i="16"/>
  <c r="F128" i="16"/>
  <c r="F127" i="16"/>
  <c r="F126" i="16"/>
  <c r="F125" i="16"/>
  <c r="F124" i="16"/>
  <c r="F122" i="16"/>
  <c r="F121" i="16"/>
  <c r="F120" i="16"/>
  <c r="F119" i="16"/>
  <c r="F118" i="16"/>
  <c r="F117" i="16"/>
  <c r="F113" i="16"/>
  <c r="F115" i="16"/>
  <c r="F114" i="16"/>
  <c r="F112" i="16"/>
  <c r="F111" i="16"/>
  <c r="F108" i="16"/>
  <c r="F109" i="16"/>
  <c r="F106" i="16"/>
  <c r="F105" i="16"/>
  <c r="F103" i="16"/>
  <c r="F102" i="16"/>
  <c r="F59" i="16"/>
  <c r="F58" i="16"/>
  <c r="F101" i="16"/>
  <c r="F100" i="16"/>
  <c r="F98" i="16"/>
  <c r="F97" i="16"/>
  <c r="F96" i="16"/>
  <c r="F95" i="16"/>
  <c r="F94" i="16"/>
  <c r="F92" i="16"/>
  <c r="F91" i="16"/>
  <c r="F90" i="16"/>
  <c r="F89" i="16"/>
  <c r="F87" i="16"/>
  <c r="F86" i="16"/>
  <c r="F85" i="16"/>
  <c r="F84" i="16"/>
  <c r="F82" i="16"/>
  <c r="F81" i="16"/>
  <c r="F80" i="16"/>
  <c r="F79" i="16"/>
  <c r="F78" i="16"/>
  <c r="F77" i="16"/>
  <c r="F75" i="16"/>
  <c r="E74" i="16"/>
  <c r="F74" i="16" s="1"/>
  <c r="F73" i="16"/>
  <c r="F72" i="16"/>
  <c r="F70" i="16"/>
  <c r="F68" i="16"/>
  <c r="E67" i="16"/>
  <c r="F67" i="16" s="1"/>
  <c r="F65" i="16"/>
  <c r="F64" i="16"/>
  <c r="F63" i="16"/>
  <c r="F61" i="16"/>
  <c r="F56" i="16"/>
  <c r="F55" i="16"/>
  <c r="F53" i="16"/>
  <c r="F52" i="16"/>
  <c r="F50" i="16"/>
  <c r="F49" i="16"/>
  <c r="F46" i="16"/>
  <c r="F45" i="16"/>
  <c r="F10" i="16"/>
  <c r="F43" i="16"/>
  <c r="F42" i="16"/>
  <c r="F41" i="16"/>
  <c r="F40" i="16"/>
  <c r="F39" i="16"/>
  <c r="F37" i="16" l="1"/>
  <c r="F36" i="16"/>
  <c r="F35" i="16"/>
  <c r="F34" i="16"/>
  <c r="F32" i="16"/>
  <c r="F24" i="16"/>
  <c r="F23" i="16"/>
  <c r="F20" i="16"/>
  <c r="E19" i="16"/>
  <c r="F19" i="16" s="1"/>
  <c r="E18" i="16"/>
  <c r="F18" i="16" s="1"/>
  <c r="E17" i="16"/>
  <c r="F17" i="16" s="1"/>
  <c r="E16" i="16"/>
  <c r="F16" i="16" s="1"/>
  <c r="F14" i="16"/>
  <c r="F13" i="16"/>
  <c r="F12" i="16"/>
  <c r="F356" i="16" l="1"/>
  <c r="L394" i="16" l="1"/>
  <c r="L399" i="16"/>
  <c r="L406" i="16"/>
  <c r="L407" i="16"/>
  <c r="L411" i="16"/>
  <c r="L412" i="16"/>
  <c r="L417" i="16"/>
  <c r="L420" i="16"/>
  <c r="L421" i="16"/>
  <c r="L427" i="16"/>
  <c r="L435" i="16"/>
  <c r="L439" i="16"/>
  <c r="L440" i="16"/>
  <c r="L447" i="16"/>
  <c r="L448" i="16"/>
  <c r="L449" i="16"/>
  <c r="L454" i="16"/>
  <c r="L455" i="16"/>
  <c r="L458" i="16"/>
  <c r="L459" i="16"/>
  <c r="L465" i="16"/>
  <c r="L466" i="16"/>
  <c r="L469" i="16"/>
  <c r="L470" i="16"/>
  <c r="L476" i="16"/>
  <c r="L484" i="16"/>
  <c r="L485" i="16"/>
  <c r="L493" i="16"/>
  <c r="L498" i="16"/>
  <c r="L505" i="16"/>
  <c r="L506" i="16"/>
  <c r="L510" i="16"/>
  <c r="L511" i="16"/>
  <c r="L516" i="16"/>
  <c r="L519" i="16"/>
  <c r="L520" i="16"/>
  <c r="L526" i="16"/>
  <c r="L535" i="16"/>
  <c r="L539" i="16"/>
  <c r="L540" i="16"/>
  <c r="L547" i="16"/>
  <c r="L548" i="16"/>
  <c r="J394" i="16"/>
  <c r="J399" i="16"/>
  <c r="J406" i="16"/>
  <c r="J407" i="16"/>
  <c r="J411" i="16"/>
  <c r="J412" i="16"/>
  <c r="J417" i="16"/>
  <c r="J420" i="16"/>
  <c r="J421" i="16"/>
  <c r="J427" i="16"/>
  <c r="J435" i="16"/>
  <c r="J439" i="16"/>
  <c r="J440" i="16"/>
  <c r="J447" i="16"/>
  <c r="J448" i="16"/>
  <c r="J449" i="16"/>
  <c r="J454" i="16"/>
  <c r="J455" i="16"/>
  <c r="J458" i="16"/>
  <c r="J459" i="16"/>
  <c r="J465" i="16"/>
  <c r="J466" i="16"/>
  <c r="J469" i="16"/>
  <c r="J470" i="16"/>
  <c r="J476" i="16"/>
  <c r="J484" i="16"/>
  <c r="J485" i="16"/>
  <c r="J493" i="16"/>
  <c r="J498" i="16"/>
  <c r="J505" i="16"/>
  <c r="J506" i="16"/>
  <c r="J510" i="16"/>
  <c r="J511" i="16"/>
  <c r="J516" i="16"/>
  <c r="J519" i="16"/>
  <c r="J520" i="16"/>
  <c r="J526" i="16"/>
  <c r="J535" i="16"/>
  <c r="J539" i="16"/>
  <c r="J540" i="16"/>
  <c r="J547" i="16"/>
  <c r="J548" i="16"/>
  <c r="H394" i="16"/>
  <c r="H399" i="16"/>
  <c r="H406" i="16"/>
  <c r="H407" i="16"/>
  <c r="H411" i="16"/>
  <c r="H412" i="16"/>
  <c r="H417" i="16"/>
  <c r="H420" i="16"/>
  <c r="H421" i="16"/>
  <c r="H427" i="16"/>
  <c r="H435" i="16"/>
  <c r="H439" i="16"/>
  <c r="H440" i="16"/>
  <c r="H447" i="16"/>
  <c r="H448" i="16"/>
  <c r="H449" i="16"/>
  <c r="H454" i="16"/>
  <c r="H455" i="16"/>
  <c r="H458" i="16"/>
  <c r="H459" i="16"/>
  <c r="H465" i="16"/>
  <c r="H466" i="16"/>
  <c r="H469" i="16"/>
  <c r="H470" i="16"/>
  <c r="H476" i="16"/>
  <c r="H484" i="16"/>
  <c r="H485" i="16"/>
  <c r="H493" i="16"/>
  <c r="H498" i="16"/>
  <c r="H505" i="16"/>
  <c r="H506" i="16"/>
  <c r="H510" i="16"/>
  <c r="H511" i="16"/>
  <c r="H516" i="16"/>
  <c r="H519" i="16"/>
  <c r="H520" i="16"/>
  <c r="H526" i="16"/>
  <c r="H535" i="16"/>
  <c r="H539" i="16"/>
  <c r="H540" i="16"/>
  <c r="H547" i="16"/>
  <c r="H548" i="16"/>
  <c r="M540" i="16" l="1"/>
  <c r="M548" i="16"/>
  <c r="M547" i="16"/>
  <c r="M539" i="16"/>
  <c r="M526" i="16"/>
  <c r="M519" i="16"/>
  <c r="M511" i="16"/>
  <c r="M506" i="16"/>
  <c r="M498" i="16"/>
  <c r="M485" i="16"/>
  <c r="M476" i="16"/>
  <c r="M469" i="16"/>
  <c r="M465" i="16"/>
  <c r="M458" i="16"/>
  <c r="M454" i="16"/>
  <c r="M448" i="16"/>
  <c r="M440" i="16"/>
  <c r="M435" i="16"/>
  <c r="M421" i="16"/>
  <c r="M417" i="16"/>
  <c r="M411" i="16"/>
  <c r="M406" i="16"/>
  <c r="M394" i="16"/>
  <c r="M535" i="16"/>
  <c r="M520" i="16"/>
  <c r="M516" i="16"/>
  <c r="M510" i="16"/>
  <c r="M505" i="16"/>
  <c r="M493" i="16"/>
  <c r="M484" i="16"/>
  <c r="M470" i="16"/>
  <c r="M466" i="16"/>
  <c r="M459" i="16"/>
  <c r="M455" i="16"/>
  <c r="M449" i="16"/>
  <c r="M447" i="16"/>
  <c r="M439" i="16"/>
  <c r="M427" i="16"/>
  <c r="M420" i="16"/>
  <c r="M412" i="16"/>
  <c r="M407" i="16"/>
  <c r="M399" i="16"/>
  <c r="E546" i="16" l="1"/>
  <c r="F546" i="16" s="1"/>
  <c r="E545" i="16"/>
  <c r="F545" i="16" s="1"/>
  <c r="E544" i="16"/>
  <c r="F544" i="16" s="1"/>
  <c r="E543" i="16"/>
  <c r="F543" i="16" s="1"/>
  <c r="E542" i="16"/>
  <c r="F542" i="16" s="1"/>
  <c r="E541" i="16"/>
  <c r="F541" i="16" s="1"/>
  <c r="F534" i="16"/>
  <c r="E533" i="16"/>
  <c r="F533" i="16" s="1"/>
  <c r="F532" i="16"/>
  <c r="E531" i="16"/>
  <c r="F531" i="16" s="1"/>
  <c r="E530" i="16"/>
  <c r="F530" i="16" s="1"/>
  <c r="E529" i="16"/>
  <c r="F529" i="16" s="1"/>
  <c r="E528" i="16"/>
  <c r="F528" i="16" s="1"/>
  <c r="E527" i="16"/>
  <c r="F527" i="16" s="1"/>
  <c r="L528" i="16" l="1"/>
  <c r="J528" i="16"/>
  <c r="H528" i="16"/>
  <c r="L532" i="16"/>
  <c r="J532" i="16"/>
  <c r="H532" i="16"/>
  <c r="L534" i="16"/>
  <c r="J534" i="16"/>
  <c r="H534" i="16"/>
  <c r="L542" i="16"/>
  <c r="J542" i="16"/>
  <c r="H542" i="16"/>
  <c r="L544" i="16"/>
  <c r="J544" i="16"/>
  <c r="H544" i="16"/>
  <c r="L546" i="16"/>
  <c r="J546" i="16"/>
  <c r="H546" i="16"/>
  <c r="L530" i="16"/>
  <c r="J530" i="16"/>
  <c r="H530" i="16"/>
  <c r="L527" i="16"/>
  <c r="J527" i="16"/>
  <c r="H527" i="16"/>
  <c r="L529" i="16"/>
  <c r="J529" i="16"/>
  <c r="H529" i="16"/>
  <c r="L531" i="16"/>
  <c r="J531" i="16"/>
  <c r="H531" i="16"/>
  <c r="L533" i="16"/>
  <c r="J533" i="16"/>
  <c r="H533" i="16"/>
  <c r="L541" i="16"/>
  <c r="J541" i="16"/>
  <c r="H541" i="16"/>
  <c r="L543" i="16"/>
  <c r="J543" i="16"/>
  <c r="H543" i="16"/>
  <c r="L545" i="16"/>
  <c r="J545" i="16"/>
  <c r="H545" i="16"/>
  <c r="M545" i="16" l="1"/>
  <c r="M541" i="16"/>
  <c r="M531" i="16"/>
  <c r="M527" i="16"/>
  <c r="M546" i="16"/>
  <c r="M542" i="16"/>
  <c r="M532" i="16"/>
  <c r="M543" i="16"/>
  <c r="M533" i="16"/>
  <c r="M529" i="16"/>
  <c r="M530" i="16"/>
  <c r="M544" i="16"/>
  <c r="M534" i="16"/>
  <c r="M528" i="16"/>
  <c r="F488" i="16" l="1"/>
  <c r="F486" i="16"/>
  <c r="F487" i="16" s="1"/>
  <c r="F525" i="16"/>
  <c r="F524" i="16"/>
  <c r="E523" i="16"/>
  <c r="F523" i="16" s="1"/>
  <c r="F522" i="16"/>
  <c r="F521" i="16"/>
  <c r="F518" i="16"/>
  <c r="F517" i="16"/>
  <c r="F515" i="16"/>
  <c r="F514" i="16"/>
  <c r="E513" i="16"/>
  <c r="F513" i="16" s="1"/>
  <c r="F512" i="16"/>
  <c r="F509" i="16"/>
  <c r="F508" i="16"/>
  <c r="F507" i="16"/>
  <c r="F504" i="16"/>
  <c r="F503" i="16"/>
  <c r="F502" i="16"/>
  <c r="F501" i="16"/>
  <c r="F500" i="16"/>
  <c r="F499" i="16"/>
  <c r="F497" i="16"/>
  <c r="F496" i="16"/>
  <c r="F495" i="16"/>
  <c r="F494" i="16"/>
  <c r="F483" i="16"/>
  <c r="E482" i="16"/>
  <c r="F482" i="16" s="1"/>
  <c r="E481" i="16"/>
  <c r="F481" i="16" s="1"/>
  <c r="E480" i="16"/>
  <c r="F480" i="16" s="1"/>
  <c r="E479" i="16"/>
  <c r="F479" i="16" s="1"/>
  <c r="E478" i="16"/>
  <c r="F478" i="16" s="1"/>
  <c r="E477" i="16"/>
  <c r="F477" i="16" s="1"/>
  <c r="F475" i="16"/>
  <c r="F474" i="16"/>
  <c r="E473" i="16"/>
  <c r="F473" i="16" s="1"/>
  <c r="F472" i="16"/>
  <c r="F471" i="16"/>
  <c r="F468" i="16"/>
  <c r="F467" i="16"/>
  <c r="F464" i="16"/>
  <c r="F463" i="16"/>
  <c r="E462" i="16"/>
  <c r="F462" i="16" s="1"/>
  <c r="F461" i="16"/>
  <c r="F460" i="16"/>
  <c r="F457" i="16"/>
  <c r="F456" i="16"/>
  <c r="L460" i="16" l="1"/>
  <c r="J460" i="16"/>
  <c r="H460" i="16"/>
  <c r="L472" i="16"/>
  <c r="J472" i="16"/>
  <c r="H472" i="16"/>
  <c r="L479" i="16"/>
  <c r="J479" i="16"/>
  <c r="H479" i="16"/>
  <c r="L481" i="16"/>
  <c r="J481" i="16"/>
  <c r="H481" i="16"/>
  <c r="L483" i="16"/>
  <c r="J483" i="16"/>
  <c r="H483" i="16"/>
  <c r="L494" i="16"/>
  <c r="J494" i="16"/>
  <c r="H494" i="16"/>
  <c r="L496" i="16"/>
  <c r="J496" i="16"/>
  <c r="H496" i="16"/>
  <c r="L499" i="16"/>
  <c r="J499" i="16"/>
  <c r="H499" i="16"/>
  <c r="L501" i="16"/>
  <c r="J501" i="16"/>
  <c r="H501" i="16"/>
  <c r="L503" i="16"/>
  <c r="J503" i="16"/>
  <c r="H503" i="16"/>
  <c r="L507" i="16"/>
  <c r="J507" i="16"/>
  <c r="H507" i="16"/>
  <c r="L509" i="16"/>
  <c r="J509" i="16"/>
  <c r="H509" i="16"/>
  <c r="L513" i="16"/>
  <c r="J513" i="16"/>
  <c r="H513" i="16"/>
  <c r="L515" i="16"/>
  <c r="J515" i="16"/>
  <c r="H515" i="16"/>
  <c r="L518" i="16"/>
  <c r="J518" i="16"/>
  <c r="H518" i="16"/>
  <c r="L522" i="16"/>
  <c r="J522" i="16"/>
  <c r="H522" i="16"/>
  <c r="L524" i="16"/>
  <c r="J524" i="16"/>
  <c r="H524" i="16"/>
  <c r="L486" i="16"/>
  <c r="J486" i="16"/>
  <c r="H486" i="16"/>
  <c r="L456" i="16"/>
  <c r="J456" i="16"/>
  <c r="H456" i="16"/>
  <c r="L462" i="16"/>
  <c r="J462" i="16"/>
  <c r="H462" i="16"/>
  <c r="L464" i="16"/>
  <c r="J464" i="16"/>
  <c r="H464" i="16"/>
  <c r="L468" i="16"/>
  <c r="J468" i="16"/>
  <c r="H468" i="16"/>
  <c r="L474" i="16"/>
  <c r="J474" i="16"/>
  <c r="H474" i="16"/>
  <c r="L477" i="16"/>
  <c r="J477" i="16"/>
  <c r="H477" i="16"/>
  <c r="L457" i="16"/>
  <c r="J457" i="16"/>
  <c r="H457" i="16"/>
  <c r="L461" i="16"/>
  <c r="J461" i="16"/>
  <c r="H461" i="16"/>
  <c r="L463" i="16"/>
  <c r="J463" i="16"/>
  <c r="H463" i="16"/>
  <c r="L467" i="16"/>
  <c r="J467" i="16"/>
  <c r="H467" i="16"/>
  <c r="L471" i="16"/>
  <c r="J471" i="16"/>
  <c r="H471" i="16"/>
  <c r="L473" i="16"/>
  <c r="J473" i="16"/>
  <c r="H473" i="16"/>
  <c r="L475" i="16"/>
  <c r="J475" i="16"/>
  <c r="H475" i="16"/>
  <c r="L478" i="16"/>
  <c r="J478" i="16"/>
  <c r="H478" i="16"/>
  <c r="L480" i="16"/>
  <c r="J480" i="16"/>
  <c r="H480" i="16"/>
  <c r="L482" i="16"/>
  <c r="J482" i="16"/>
  <c r="H482" i="16"/>
  <c r="L487" i="16"/>
  <c r="J487" i="16"/>
  <c r="H487" i="16"/>
  <c r="L495" i="16"/>
  <c r="J495" i="16"/>
  <c r="H495" i="16"/>
  <c r="L497" i="16"/>
  <c r="J497" i="16"/>
  <c r="H497" i="16"/>
  <c r="L500" i="16"/>
  <c r="J500" i="16"/>
  <c r="H500" i="16"/>
  <c r="L502" i="16"/>
  <c r="J502" i="16"/>
  <c r="H502" i="16"/>
  <c r="L504" i="16"/>
  <c r="J504" i="16"/>
  <c r="H504" i="16"/>
  <c r="L508" i="16"/>
  <c r="J508" i="16"/>
  <c r="H508" i="16"/>
  <c r="L512" i="16"/>
  <c r="J512" i="16"/>
  <c r="H512" i="16"/>
  <c r="L514" i="16"/>
  <c r="J514" i="16"/>
  <c r="H514" i="16"/>
  <c r="L517" i="16"/>
  <c r="J517" i="16"/>
  <c r="H517" i="16"/>
  <c r="L521" i="16"/>
  <c r="J521" i="16"/>
  <c r="H521" i="16"/>
  <c r="L523" i="16"/>
  <c r="J523" i="16"/>
  <c r="H523" i="16"/>
  <c r="L525" i="16"/>
  <c r="J525" i="16"/>
  <c r="H525" i="16"/>
  <c r="F491" i="16"/>
  <c r="L488" i="16"/>
  <c r="J488" i="16"/>
  <c r="H488" i="16"/>
  <c r="F536" i="16"/>
  <c r="F537" i="16" s="1"/>
  <c r="F489" i="16"/>
  <c r="F492" i="16"/>
  <c r="F490" i="16"/>
  <c r="F453" i="16"/>
  <c r="F452" i="16"/>
  <c r="F451" i="16"/>
  <c r="F450" i="16"/>
  <c r="E446" i="16"/>
  <c r="F446" i="16" s="1"/>
  <c r="E445" i="16"/>
  <c r="F445" i="16" s="1"/>
  <c r="E444" i="16"/>
  <c r="F444" i="16" s="1"/>
  <c r="E443" i="16"/>
  <c r="F443" i="16" s="1"/>
  <c r="E442" i="16"/>
  <c r="F442" i="16" s="1"/>
  <c r="E441" i="16"/>
  <c r="F441" i="16" s="1"/>
  <c r="F434" i="16"/>
  <c r="E433" i="16"/>
  <c r="F433" i="16" s="1"/>
  <c r="E432" i="16"/>
  <c r="F432" i="16" s="1"/>
  <c r="E431" i="16"/>
  <c r="F431" i="16" s="1"/>
  <c r="E430" i="16"/>
  <c r="F430" i="16" s="1"/>
  <c r="E429" i="16"/>
  <c r="F429" i="16" s="1"/>
  <c r="E428" i="16"/>
  <c r="F428" i="16" s="1"/>
  <c r="F426" i="16"/>
  <c r="F425" i="16"/>
  <c r="E424" i="16"/>
  <c r="F424" i="16" s="1"/>
  <c r="F423" i="16"/>
  <c r="F422" i="16"/>
  <c r="F419" i="16"/>
  <c r="F418" i="16"/>
  <c r="F416" i="16"/>
  <c r="F415" i="16"/>
  <c r="E414" i="16"/>
  <c r="F414" i="16" s="1"/>
  <c r="F413" i="16"/>
  <c r="F410" i="16"/>
  <c r="F409" i="16"/>
  <c r="F408" i="16"/>
  <c r="F405" i="16"/>
  <c r="F404" i="16"/>
  <c r="F403" i="16"/>
  <c r="F402" i="16"/>
  <c r="F401" i="16"/>
  <c r="F400" i="16"/>
  <c r="F398" i="16"/>
  <c r="F397" i="16"/>
  <c r="F396" i="16"/>
  <c r="F395" i="16"/>
  <c r="F389" i="16"/>
  <c r="F387" i="16"/>
  <c r="M523" i="16" l="1"/>
  <c r="M517" i="16"/>
  <c r="M512" i="16"/>
  <c r="M504" i="16"/>
  <c r="M500" i="16"/>
  <c r="M495" i="16"/>
  <c r="M482" i="16"/>
  <c r="M478" i="16"/>
  <c r="M473" i="16"/>
  <c r="M467" i="16"/>
  <c r="M461" i="16"/>
  <c r="M477" i="16"/>
  <c r="M468" i="16"/>
  <c r="M462" i="16"/>
  <c r="M486" i="16"/>
  <c r="M522" i="16"/>
  <c r="M515" i="16"/>
  <c r="M509" i="16"/>
  <c r="M503" i="16"/>
  <c r="M499" i="16"/>
  <c r="M494" i="16"/>
  <c r="M481" i="16"/>
  <c r="M479" i="16"/>
  <c r="M460" i="16"/>
  <c r="L537" i="16"/>
  <c r="J537" i="16"/>
  <c r="H537" i="16"/>
  <c r="F393" i="16"/>
  <c r="L389" i="16"/>
  <c r="J389" i="16"/>
  <c r="H389" i="16"/>
  <c r="L398" i="16"/>
  <c r="J398" i="16"/>
  <c r="H398" i="16"/>
  <c r="L403" i="16"/>
  <c r="J403" i="16"/>
  <c r="H403" i="16"/>
  <c r="L409" i="16"/>
  <c r="J409" i="16"/>
  <c r="H409" i="16"/>
  <c r="L413" i="16"/>
  <c r="J413" i="16"/>
  <c r="H413" i="16"/>
  <c r="L418" i="16"/>
  <c r="J418" i="16"/>
  <c r="H418" i="16"/>
  <c r="L422" i="16"/>
  <c r="J422" i="16"/>
  <c r="H422" i="16"/>
  <c r="L424" i="16"/>
  <c r="J424" i="16"/>
  <c r="H424" i="16"/>
  <c r="L426" i="16"/>
  <c r="J426" i="16"/>
  <c r="H426" i="16"/>
  <c r="L431" i="16"/>
  <c r="J431" i="16"/>
  <c r="H431" i="16"/>
  <c r="L433" i="16"/>
  <c r="J433" i="16"/>
  <c r="H433" i="16"/>
  <c r="L443" i="16"/>
  <c r="J443" i="16"/>
  <c r="H443" i="16"/>
  <c r="L387" i="16"/>
  <c r="J387" i="16"/>
  <c r="H387" i="16"/>
  <c r="L395" i="16"/>
  <c r="J395" i="16"/>
  <c r="H395" i="16"/>
  <c r="L397" i="16"/>
  <c r="J397" i="16"/>
  <c r="H397" i="16"/>
  <c r="L400" i="16"/>
  <c r="J400" i="16"/>
  <c r="H400" i="16"/>
  <c r="L402" i="16"/>
  <c r="J402" i="16"/>
  <c r="H402" i="16"/>
  <c r="L404" i="16"/>
  <c r="J404" i="16"/>
  <c r="H404" i="16"/>
  <c r="L408" i="16"/>
  <c r="J408" i="16"/>
  <c r="H408" i="16"/>
  <c r="L410" i="16"/>
  <c r="J410" i="16"/>
  <c r="H410" i="16"/>
  <c r="L414" i="16"/>
  <c r="J414" i="16"/>
  <c r="H414" i="16"/>
  <c r="L416" i="16"/>
  <c r="J416" i="16"/>
  <c r="H416" i="16"/>
  <c r="L419" i="16"/>
  <c r="J419" i="16"/>
  <c r="H419" i="16"/>
  <c r="L423" i="16"/>
  <c r="J423" i="16"/>
  <c r="H423" i="16"/>
  <c r="L425" i="16"/>
  <c r="J425" i="16"/>
  <c r="H425" i="16"/>
  <c r="L428" i="16"/>
  <c r="J428" i="16"/>
  <c r="H428" i="16"/>
  <c r="L430" i="16"/>
  <c r="J430" i="16"/>
  <c r="H430" i="16"/>
  <c r="L432" i="16"/>
  <c r="J432" i="16"/>
  <c r="H432" i="16"/>
  <c r="L434" i="16"/>
  <c r="J434" i="16"/>
  <c r="H434" i="16"/>
  <c r="L442" i="16"/>
  <c r="J442" i="16"/>
  <c r="H442" i="16"/>
  <c r="L444" i="16"/>
  <c r="J444" i="16"/>
  <c r="H444" i="16"/>
  <c r="L446" i="16"/>
  <c r="J446" i="16"/>
  <c r="H446" i="16"/>
  <c r="L451" i="16"/>
  <c r="J451" i="16"/>
  <c r="H451" i="16"/>
  <c r="L453" i="16"/>
  <c r="J453" i="16"/>
  <c r="H453" i="16"/>
  <c r="L492" i="16"/>
  <c r="J492" i="16"/>
  <c r="H492" i="16"/>
  <c r="M488" i="16"/>
  <c r="M525" i="16"/>
  <c r="M521" i="16"/>
  <c r="M514" i="16"/>
  <c r="M508" i="16"/>
  <c r="M502" i="16"/>
  <c r="M497" i="16"/>
  <c r="M487" i="16"/>
  <c r="M480" i="16"/>
  <c r="M475" i="16"/>
  <c r="M471" i="16"/>
  <c r="M463" i="16"/>
  <c r="M457" i="16"/>
  <c r="M474" i="16"/>
  <c r="M464" i="16"/>
  <c r="M456" i="16"/>
  <c r="M524" i="16"/>
  <c r="M518" i="16"/>
  <c r="M513" i="16"/>
  <c r="M507" i="16"/>
  <c r="M501" i="16"/>
  <c r="M496" i="16"/>
  <c r="M483" i="16"/>
  <c r="L396" i="16"/>
  <c r="J396" i="16"/>
  <c r="H396" i="16"/>
  <c r="L401" i="16"/>
  <c r="J401" i="16"/>
  <c r="H401" i="16"/>
  <c r="L405" i="16"/>
  <c r="J405" i="16"/>
  <c r="H405" i="16"/>
  <c r="L415" i="16"/>
  <c r="J415" i="16"/>
  <c r="H415" i="16"/>
  <c r="L429" i="16"/>
  <c r="J429" i="16"/>
  <c r="H429" i="16"/>
  <c r="L441" i="16"/>
  <c r="J441" i="16"/>
  <c r="H441" i="16"/>
  <c r="L445" i="16"/>
  <c r="J445" i="16"/>
  <c r="H445" i="16"/>
  <c r="L450" i="16"/>
  <c r="J450" i="16"/>
  <c r="H450" i="16"/>
  <c r="L452" i="16"/>
  <c r="J452" i="16"/>
  <c r="H452" i="16"/>
  <c r="L490" i="16"/>
  <c r="J490" i="16"/>
  <c r="H490" i="16"/>
  <c r="L489" i="16"/>
  <c r="J489" i="16"/>
  <c r="H489" i="16"/>
  <c r="L536" i="16"/>
  <c r="J536" i="16"/>
  <c r="H536" i="16"/>
  <c r="L491" i="16"/>
  <c r="J491" i="16"/>
  <c r="H491" i="16"/>
  <c r="M472" i="16"/>
  <c r="F538" i="16"/>
  <c r="F436" i="16"/>
  <c r="F390" i="16"/>
  <c r="F388" i="16"/>
  <c r="F391" i="16"/>
  <c r="F392" i="16"/>
  <c r="M536" i="16" l="1"/>
  <c r="M490" i="16"/>
  <c r="M450" i="16"/>
  <c r="M441" i="16"/>
  <c r="M415" i="16"/>
  <c r="M453" i="16"/>
  <c r="M446" i="16"/>
  <c r="M442" i="16"/>
  <c r="M432" i="16"/>
  <c r="M428" i="16"/>
  <c r="M423" i="16"/>
  <c r="M416" i="16"/>
  <c r="M443" i="16"/>
  <c r="M431" i="16"/>
  <c r="M424" i="16"/>
  <c r="M418" i="16"/>
  <c r="M401" i="16"/>
  <c r="M410" i="16"/>
  <c r="M404" i="16"/>
  <c r="M400" i="16"/>
  <c r="M395" i="16"/>
  <c r="M409" i="16"/>
  <c r="M398" i="16"/>
  <c r="L392" i="16"/>
  <c r="J392" i="16"/>
  <c r="H392" i="16"/>
  <c r="L388" i="16"/>
  <c r="J388" i="16"/>
  <c r="H388" i="16"/>
  <c r="L391" i="16"/>
  <c r="J391" i="16"/>
  <c r="H391" i="16"/>
  <c r="L390" i="16"/>
  <c r="J390" i="16"/>
  <c r="H390" i="16"/>
  <c r="L538" i="16"/>
  <c r="J538" i="16"/>
  <c r="H538" i="16"/>
  <c r="M491" i="16"/>
  <c r="M489" i="16"/>
  <c r="M452" i="16"/>
  <c r="M445" i="16"/>
  <c r="M429" i="16"/>
  <c r="M405" i="16"/>
  <c r="M396" i="16"/>
  <c r="M492" i="16"/>
  <c r="M451" i="16"/>
  <c r="M444" i="16"/>
  <c r="M434" i="16"/>
  <c r="M430" i="16"/>
  <c r="M425" i="16"/>
  <c r="M419" i="16"/>
  <c r="M414" i="16"/>
  <c r="M408" i="16"/>
  <c r="M402" i="16"/>
  <c r="M397" i="16"/>
  <c r="M387" i="16"/>
  <c r="M433" i="16"/>
  <c r="M426" i="16"/>
  <c r="M422" i="16"/>
  <c r="M413" i="16"/>
  <c r="M403" i="16"/>
  <c r="M389" i="16"/>
  <c r="M537" i="16"/>
  <c r="L436" i="16"/>
  <c r="J436" i="16"/>
  <c r="H436" i="16"/>
  <c r="L393" i="16"/>
  <c r="J393" i="16"/>
  <c r="H393" i="16"/>
  <c r="F438" i="16"/>
  <c r="F437" i="16"/>
  <c r="M436" i="16" l="1"/>
  <c r="M390" i="16"/>
  <c r="M391" i="16"/>
  <c r="M392" i="16"/>
  <c r="M388" i="16"/>
  <c r="L437" i="16"/>
  <c r="J437" i="16"/>
  <c r="H437" i="16"/>
  <c r="M393" i="16"/>
  <c r="M538" i="16"/>
  <c r="L438" i="16"/>
  <c r="J438" i="16"/>
  <c r="H438" i="16"/>
  <c r="M437" i="16" l="1"/>
  <c r="M438" i="16"/>
  <c r="F353" i="16" l="1"/>
  <c r="F355" i="16" l="1"/>
  <c r="M359" i="16" l="1"/>
  <c r="M360" i="16" s="1"/>
  <c r="M361" i="16" l="1"/>
  <c r="M362" i="16" s="1"/>
  <c r="M363" i="16" l="1"/>
  <c r="M364" i="16" s="1"/>
  <c r="M365" i="16" l="1"/>
  <c r="M366" i="16" s="1"/>
  <c r="M367" i="16" l="1"/>
  <c r="M368" i="16" s="1"/>
</calcChain>
</file>

<file path=xl/sharedStrings.xml><?xml version="1.0" encoding="utf-8"?>
<sst xmlns="http://schemas.openxmlformats.org/spreadsheetml/2006/main" count="1178" uniqueCount="222">
  <si>
    <t>##</t>
  </si>
  <si>
    <t>დასაბუთება</t>
  </si>
  <si>
    <t>სამუშაოს დასახელება</t>
  </si>
  <si>
    <t>განზ/ ერთეული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</si>
  <si>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</si>
  <si>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</si>
  <si>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</si>
  <si>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</si>
  <si>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</si>
  <si>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</si>
  <si>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</si>
  <si>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>dRg</t>
  </si>
  <si>
    <t>c</t>
  </si>
  <si>
    <t>kbm</t>
  </si>
  <si>
    <t>kvm</t>
  </si>
  <si>
    <t>kg</t>
  </si>
  <si>
    <t>tn</t>
  </si>
  <si>
    <t>zumfara</t>
  </si>
  <si>
    <t>sul</t>
  </si>
  <si>
    <t>laminirebuli iatakis mowyoba</t>
  </si>
  <si>
    <t>lari</t>
  </si>
  <si>
    <t>Sromis danaxarjebi</t>
  </si>
  <si>
    <t>sxva manqanebi</t>
  </si>
  <si>
    <t>kac/sT</t>
  </si>
  <si>
    <t>manq/sT</t>
  </si>
  <si>
    <t>manqana-meqanizmebi</t>
  </si>
  <si>
    <t>m2</t>
  </si>
  <si>
    <t>sxva masala</t>
  </si>
  <si>
    <t xml:space="preserve">Sromis danaxarjebi </t>
  </si>
  <si>
    <t>sxva manqana</t>
  </si>
  <si>
    <t>sxva masalebi</t>
  </si>
  <si>
    <t xml:space="preserve">Sromis danaxarjebi  </t>
  </si>
  <si>
    <t>11-8-1-2</t>
  </si>
  <si>
    <t>11-20-3</t>
  </si>
  <si>
    <t>emulsiuri saRebavi</t>
  </si>
  <si>
    <t>15-168-7</t>
  </si>
  <si>
    <t xml:space="preserve">fiTxi </t>
  </si>
  <si>
    <t>snf 15,15</t>
  </si>
  <si>
    <t>9-14-5</t>
  </si>
  <si>
    <t>11-27-5</t>
  </si>
  <si>
    <t>5</t>
  </si>
  <si>
    <t>8</t>
  </si>
  <si>
    <t>11-42-1</t>
  </si>
  <si>
    <t>15-168-10</t>
  </si>
  <si>
    <t>keramogranitis fila</t>
  </si>
  <si>
    <t>gegmiuri dagroveba</t>
  </si>
  <si>
    <t>jami</t>
  </si>
  <si>
    <t>zednadebi xarjebi</t>
  </si>
  <si>
    <t>Sromis danaxarji</t>
  </si>
  <si>
    <t>eleqtrodi</t>
  </si>
  <si>
    <t xml:space="preserve">iatakis mopirkeTeba keramogranitis filiT </t>
  </si>
  <si>
    <t>3</t>
  </si>
  <si>
    <t>keramikuli filis plintusis mowyoba</t>
  </si>
  <si>
    <t>cali</t>
  </si>
  <si>
    <t>betoni b.25</t>
  </si>
  <si>
    <t>cementis xsnari m-200</t>
  </si>
  <si>
    <t>10-20-1 gamoy</t>
  </si>
  <si>
    <t>r21-87</t>
  </si>
  <si>
    <t>samSeneblo nagvis datvirTva xeliT avtoTviTmclelze</t>
  </si>
  <si>
    <t>11-36-3</t>
  </si>
  <si>
    <t>k/sT</t>
  </si>
  <si>
    <t>kg.</t>
  </si>
  <si>
    <t>SromiTi resursebi</t>
  </si>
  <si>
    <t>normatiuli resursi</t>
  </si>
  <si>
    <t>erTeulze</t>
  </si>
  <si>
    <t>m/sT</t>
  </si>
  <si>
    <t>1-79-3
კ=0.8</t>
  </si>
  <si>
    <t>tn.</t>
  </si>
  <si>
    <t>8-3-2</t>
  </si>
  <si>
    <t>RorRi</t>
  </si>
  <si>
    <t>6-1-5</t>
  </si>
  <si>
    <t>yalibis fari</t>
  </si>
  <si>
    <t>xe masala</t>
  </si>
  <si>
    <t>8-4-7</t>
  </si>
  <si>
    <t>6-16-1</t>
  </si>
  <si>
    <t>6-16-5
gamoy.</t>
  </si>
  <si>
    <t>tona</t>
  </si>
  <si>
    <t>xis masala</t>
  </si>
  <si>
    <t>betoni b.7,5</t>
  </si>
  <si>
    <t>6-15-2</t>
  </si>
  <si>
    <t>12,4</t>
  </si>
  <si>
    <t>qviSa-cementis xsnari          m-100</t>
  </si>
  <si>
    <t>15_55_9</t>
  </si>
  <si>
    <t>mavTulis bade</t>
  </si>
  <si>
    <t>Senobis Sida kedlebis damuSaveba da SeRebva emulsiuri saRebaviT</t>
  </si>
  <si>
    <t>1-80-7</t>
  </si>
  <si>
    <t>8%</t>
  </si>
  <si>
    <t>15-164-7</t>
  </si>
  <si>
    <t>antikoroziuli saRebavii</t>
  </si>
  <si>
    <t>webocementi</t>
  </si>
  <si>
    <t>fuga (Semavsebeli)</t>
  </si>
  <si>
    <t>xsnaris tumbo  3kbm/sT</t>
  </si>
  <si>
    <t>1431</t>
  </si>
  <si>
    <t>0,25</t>
  </si>
  <si>
    <t>6-1-1</t>
  </si>
  <si>
    <t>1,02</t>
  </si>
  <si>
    <t>6</t>
  </si>
  <si>
    <t>1</t>
  </si>
  <si>
    <t>2</t>
  </si>
  <si>
    <t>4</t>
  </si>
  <si>
    <t>7</t>
  </si>
  <si>
    <t>6-12-1</t>
  </si>
  <si>
    <t>2,8</t>
  </si>
  <si>
    <t>1-81-3</t>
  </si>
  <si>
    <t>wertilovani saZirkvlis qvabulis mowyoba xeliT (Senobis SigniT - foieSi)</t>
  </si>
  <si>
    <t>RorRis fenilis mowyoba wertilovani saZirkvlis qveS</t>
  </si>
  <si>
    <t>betonis mosamzadebeli fenilis mowyoba wertilovani saZirkvlis qveS</t>
  </si>
  <si>
    <t>sayalibe fari 25mm sisqis</t>
  </si>
  <si>
    <t>sayalibe xe masala</t>
  </si>
  <si>
    <t>armatura a-III</t>
  </si>
  <si>
    <t>monoliTuri rk.betonis svetis mowyoba s-1</t>
  </si>
  <si>
    <t>monoliTuri rk.betonis rigelis mowyoba r-1</t>
  </si>
  <si>
    <t>monoliTuri rk.betonis rigelis mowyoba r-2</t>
  </si>
  <si>
    <t>monoliTuri rk.betonis gadaxurvis fila f-2 mowyoba</t>
  </si>
  <si>
    <t>monolituri gadaxurvis rk.betonis filis damuSaveba kalmatroniT (hidroizolacia)</t>
  </si>
  <si>
    <t>kalmatron E-10</t>
  </si>
  <si>
    <t>Ria verandis qveS,           ,,1-1" da ,,e-e" RerZebis
mimdebared, Riobis Tavze
zRudaris (r-4) mowyoba.</t>
  </si>
  <si>
    <t>monoliTuri rkinabetonis
rigelis mowyoba ,,r-3"</t>
  </si>
  <si>
    <t>monoliTuri rk.betonis gadaxurvis fila f-4 mowyoba</t>
  </si>
  <si>
    <t>monoliTuri rk.betonis rigelis mowyoba r-4</t>
  </si>
  <si>
    <t>monoliTuri rk.betonis gadaxurvis fila f-3 mowyoba</t>
  </si>
  <si>
    <t>gare saevakuacio kibis mowyoba</t>
  </si>
  <si>
    <t xml:space="preserve">wertilovani saZirkvlis qvabulis mowyoba xeliT </t>
  </si>
  <si>
    <t>monoliTuri rk.betonis wertilovani saZirkvlis mowyoba w-2</t>
  </si>
  <si>
    <t>monoliTuri rkinabetonis kibis    (k-1) mowyoba</t>
  </si>
  <si>
    <t>sadrenaJe arxis gadaxurvis anakrebi filebis mowyoba (darbazSi)  37c</t>
  </si>
  <si>
    <t>monoliTuri rk.betonis svetis mowyoba s-2</t>
  </si>
  <si>
    <t>Ria verandis filis
(f-3) SekeTeba.</t>
  </si>
  <si>
    <t>gruntis ukuCayra qvabulSi</t>
  </si>
  <si>
    <t>monoliTuri rk.betonis wertilovani saZirkvlis mowyoba   w-1</t>
  </si>
  <si>
    <t>iatakebis moWimva cementis xsnariT              m-200 30mm</t>
  </si>
  <si>
    <t>Werebis Selesva cementis xsnariT</t>
  </si>
  <si>
    <t>11-1-3</t>
  </si>
  <si>
    <t>yalibis fari 25mm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</si>
  <si>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</si>
  <si>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</si>
  <si>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</si>
  <si>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</si>
  <si>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mdf-is karebis blokebis montaJi</t>
  </si>
  <si>
    <t>mdf-is karis bloki (maRali xarisxis, myari karkasiT)</t>
  </si>
  <si>
    <t>15-55-10</t>
  </si>
  <si>
    <t>sul pirdapiri danaxarjebi</t>
  </si>
  <si>
    <t>samSeneblo samuSaoebis damTavrebis Semdeg teritoriis saboloo dasufTaveba, samSeneblo narCenebis Segroveba, gamotana, avtoTviTmclelze dasatvirTavad</t>
  </si>
  <si>
    <t>masalis transportirebis xarjebi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</si>
  <si>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</si>
  <si>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 </t>
    </r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</si>
  <si>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</si>
  <si>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</si>
  <si>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</si>
  <si>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r>
      <t xml:space="preserve"> 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</si>
  <si>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A-III   Ф 8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</si>
  <si>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</si>
  <si>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A-III d-8</t>
    </r>
  </si>
  <si>
    <r>
      <t xml:space="preserve">sarTulSua gadaxurvis filis
(f-4) mowyoba                       II sarTulze                  </t>
    </r>
    <r>
      <rPr>
        <sz val="11"/>
        <rFont val="AcadNusx"/>
      </rPr>
      <t>(yofili kibis ujredi)</t>
    </r>
  </si>
  <si>
    <t>sabaz-ro</t>
  </si>
  <si>
    <t>Weris damuSaveba da           SeRebva emulsiurio saRebaviT</t>
  </si>
  <si>
    <t>sruli saxarjTaRricxvo Rirebuleba</t>
  </si>
  <si>
    <r>
      <t xml:space="preserve">laminirebuli  plintusi, montaJi   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 xml:space="preserve">=5-7 sm, sisqiT 2,5mm    </t>
    </r>
  </si>
  <si>
    <r>
      <t xml:space="preserve"> plintusi laminirebuli          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 xml:space="preserve">=5-7 sm, sisqiT 2,5mm    </t>
    </r>
  </si>
  <si>
    <r>
      <t xml:space="preserve">laminirebuli parketis iataki (marka </t>
    </r>
    <r>
      <rPr>
        <sz val="11"/>
        <rFont val="Arial"/>
        <family val="2"/>
        <charset val="204"/>
      </rPr>
      <t>AC 3/31)</t>
    </r>
    <r>
      <rPr>
        <sz val="11"/>
        <rFont val="AcadNusx"/>
      </rPr>
      <t xml:space="preserve"> </t>
    </r>
  </si>
  <si>
    <t xml:space="preserve">samSeneblo nagvis gatana 10 km-ze </t>
  </si>
  <si>
    <t>xarjTaRricxva</t>
  </si>
  <si>
    <t>(fasebi mocemulia erovnul valutaSi,  larebSi)</t>
  </si>
  <si>
    <t>qviSa-RorRi</t>
  </si>
  <si>
    <r>
      <t xml:space="preserve">armatura Ф8 </t>
    </r>
    <r>
      <rPr>
        <sz val="11"/>
        <rFont val="Times New Roman"/>
        <family val="1"/>
        <charset val="204"/>
      </rPr>
      <t xml:space="preserve">A-III </t>
    </r>
  </si>
  <si>
    <t>liTonis furceli sisqiT 10 mm.</t>
  </si>
  <si>
    <t>TviTCamxraxni Surufi.</t>
  </si>
  <si>
    <t>Senobis Sida kedlebis da tixrebis Selesva qviSa-cementis xsnariT</t>
  </si>
  <si>
    <t xml:space="preserve"> fiTxi </t>
  </si>
  <si>
    <t>liTonis konstruqciebis  SeRebva antikoroziuli
saRebaviT</t>
  </si>
  <si>
    <t>generatoris saTavsis mowyoba (3m*2m)</t>
  </si>
  <si>
    <t>Txrilis damuSaveba saZirkvlis filis mosawyobad xeliT</t>
  </si>
  <si>
    <t xml:space="preserve">saZirkvlis filis qveS Semasworebeli fenis mowyoba, qviSa-RorRis feniliT, datkepvniT </t>
  </si>
  <si>
    <t xml:space="preserve"> monoliTuri rkinabetonis saZirkvlis filis mowyoba</t>
  </si>
  <si>
    <t>liTonis konstruqciebis mowyoba</t>
  </si>
  <si>
    <t>liTonis kuTxovana, kveTiT 50*3 mm</t>
  </si>
  <si>
    <t xml:space="preserve">liTonis marTkuTxa mili, kveTiT 40*20*2 mm </t>
  </si>
  <si>
    <t>liTonis ankeri, diametriT 10 mm, sigrZiT 200 mm.</t>
  </si>
  <si>
    <t>12-6-3</t>
  </si>
  <si>
    <t>burulis mowyoba 10 mm sisqis karboluqsiT</t>
  </si>
  <si>
    <t>karboluqsi, sisqiT 10 mm</t>
  </si>
  <si>
    <t>liTonis wriuli mili diametriT 60*3 mm</t>
  </si>
  <si>
    <t>liTonis kvadratuli mili kveTiT 20*2 mm</t>
  </si>
  <si>
    <t>generatoris gamotana tumboebis Senobidan da damontaJeba monoliTuri rkinabetonis saZirkvlis filaze</t>
  </si>
  <si>
    <t>tumboebis saTavsis SekeTeba</t>
  </si>
  <si>
    <t>plastikatis filebis moxsna kedlebidan da Weridan</t>
  </si>
  <si>
    <t>Txrilis damuSaveba kanalizaciis milisa da trapis mosawyobad</t>
  </si>
  <si>
    <t>kanalizaciis milis damcavi fenis mowyoba qviSiT</t>
  </si>
  <si>
    <t>qviSa</t>
  </si>
  <si>
    <t>kanalizaciis milis mowyoba</t>
  </si>
  <si>
    <t>grZ.m.</t>
  </si>
  <si>
    <t>plastmasis kanalizaciis mili diametriT 100 mm.</t>
  </si>
  <si>
    <t>trapi aluminis, diametriT 100 mm.</t>
  </si>
  <si>
    <t>0465</t>
  </si>
  <si>
    <t>filbis moxsna dazianebul iatakze</t>
  </si>
  <si>
    <t>fanjris blokis moxsna</t>
  </si>
  <si>
    <t>Riobis Sevseba metaloplastmasis fanjris blokiT</t>
  </si>
  <si>
    <t>metaloplastmasis fanjris bloki.</t>
  </si>
  <si>
    <t>kedlebisa da Weris mopirkeTeba TabaSirmuyaos filiT</t>
  </si>
  <si>
    <t>TabaSirmuyaos Surufi</t>
  </si>
  <si>
    <t>TabaSirmuyaos fila nestgamZle, sisqiT 12.5 mm, samontaJo elementebiT</t>
  </si>
  <si>
    <t>TabaSirmuyais plintusis mowyoba</t>
  </si>
  <si>
    <t>TabaSirmuyaos plintusi, nestgamZle</t>
  </si>
  <si>
    <t>fanjris rafebis mowyoba</t>
  </si>
  <si>
    <t>fanjris rafa, siganiT 300 mm.</t>
  </si>
  <si>
    <t>fanjris rafebis moxsna</t>
  </si>
  <si>
    <t>eleqtrogayvanilobis SekeTeba</t>
  </si>
  <si>
    <t>sanaTi</t>
  </si>
  <si>
    <t>rozeti</t>
  </si>
  <si>
    <t>CamrTveli</t>
  </si>
  <si>
    <t>sagarderobos SekeTeba</t>
  </si>
  <si>
    <t>keramikuli filebis moxsna kedlebidan</t>
  </si>
  <si>
    <t>sakuWnaos SekeTeba</t>
  </si>
  <si>
    <t>karis blokis moxsna</t>
  </si>
  <si>
    <t>liTonis karebis  SeRebva antikoroziuli
saRebaviT</t>
  </si>
  <si>
    <t>dacvis jixuris SekeTeba</t>
  </si>
  <si>
    <t>liTonis karebis da vitraJis CarCos SeRebva antikoroziuli
saRebaviT</t>
  </si>
  <si>
    <t>liTonis karebis saketis dayeneba</t>
  </si>
  <si>
    <t>komp.</t>
  </si>
  <si>
    <t>liTonis karis saketi</t>
  </si>
  <si>
    <t>generatoris saTavsis mowyoba da sayaraulo jixurisa da tumboebis Senobis SekeTebis samuSaoebis</t>
  </si>
  <si>
    <t xml:space="preserve"> kvm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</si>
</sst>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Calibri"/>
      <family val="2"/>
      <charset val="204"/>
      <scheme val="minor"/>
    </font>
    <font>
      <b/>
      <vertAlign val="superscript"/>
      <sz val="10"/>
      <name val="AcadNusx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9"/>
      <color rgb="FF6A6A6A"/>
      <name val="Arial"/>
      <family val="2"/>
      <charset val="204"/>
    </font>
    <font>
      <b/>
      <sz val="9"/>
      <color rgb="FF6A6A6A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AcadNusx"/>
    </font>
    <font>
      <b/>
      <sz val="14"/>
      <name val="AcadNusx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3">
    <xf numFmtId="0" fontId="0" fillId="0" borderId="0"/>
    <xf numFmtId="166" fontId="5" fillId="0" borderId="0" applyFont="0" applyFill="0" applyBorder="0" applyAlignment="0" applyProtection="0"/>
    <xf numFmtId="0" fontId="6" fillId="0" borderId="0"/>
    <xf numFmtId="0" fontId="12" fillId="0" borderId="0"/>
    <xf numFmtId="0" fontId="14" fillId="0" borderId="0"/>
    <xf numFmtId="0" fontId="17" fillId="0" borderId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0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41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43" fontId="1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45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48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49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32" fillId="0" borderId="0"/>
    <xf numFmtId="0" fontId="17" fillId="0" borderId="0"/>
    <xf numFmtId="0" fontId="5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57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50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55" fillId="0" borderId="0"/>
    <xf numFmtId="0" fontId="2" fillId="0" borderId="0"/>
    <xf numFmtId="0" fontId="2" fillId="0" borderId="0"/>
    <xf numFmtId="0" fontId="12" fillId="0" borderId="0"/>
    <xf numFmtId="0" fontId="59" fillId="5" borderId="0" applyNumberFormat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55" fillId="0" borderId="0"/>
  </cellStyleXfs>
  <cellXfs count="183">
    <xf numFmtId="0" fontId="0" fillId="0" borderId="0" xfId="0"/>
    <xf numFmtId="0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60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49" fontId="60" fillId="3" borderId="1" xfId="0" applyNumberFormat="1" applyFont="1" applyFill="1" applyBorder="1" applyAlignment="1">
      <alignment horizontal="center" vertical="center" wrapText="1"/>
    </xf>
    <xf numFmtId="0" fontId="60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9" fontId="16" fillId="0" borderId="6" xfId="0" applyNumberFormat="1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29" borderId="6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60" fillId="0" borderId="8" xfId="0" applyNumberFormat="1" applyFont="1" applyFill="1" applyBorder="1" applyAlignment="1">
      <alignment horizontal="center" vertical="center" wrapText="1"/>
    </xf>
    <xf numFmtId="49" fontId="4" fillId="29" borderId="7" xfId="0" applyNumberFormat="1" applyFont="1" applyFill="1" applyBorder="1" applyAlignment="1">
      <alignment horizontal="center" vertical="center" wrapText="1"/>
    </xf>
    <xf numFmtId="49" fontId="4" fillId="4" borderId="1" xfId="795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Alignment="1">
      <alignment horizontal="center" vertical="center" wrapText="1"/>
    </xf>
    <xf numFmtId="49" fontId="60" fillId="0" borderId="1" xfId="2" quotePrefix="1" applyNumberFormat="1" applyFont="1" applyFill="1" applyBorder="1" applyAlignment="1" applyProtection="1">
      <alignment horizontal="center" vertical="center" wrapText="1"/>
    </xf>
    <xf numFmtId="49" fontId="60" fillId="4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49" fontId="7" fillId="29" borderId="1" xfId="0" applyNumberFormat="1" applyFont="1" applyFill="1" applyBorder="1" applyAlignment="1">
      <alignment vertical="center" wrapText="1"/>
    </xf>
    <xf numFmtId="49" fontId="64" fillId="0" borderId="1" xfId="3" applyNumberFormat="1" applyFont="1" applyFill="1" applyBorder="1" applyAlignment="1">
      <alignment vertical="center" wrapText="1"/>
    </xf>
    <xf numFmtId="0" fontId="64" fillId="0" borderId="1" xfId="3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16" fillId="0" borderId="2" xfId="0" applyNumberFormat="1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16" fillId="0" borderId="1" xfId="3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 applyProtection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49" fontId="64" fillId="4" borderId="3" xfId="0" applyNumberFormat="1" applyFont="1" applyFill="1" applyBorder="1" applyAlignment="1">
      <alignment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wrapText="1"/>
    </xf>
    <xf numFmtId="49" fontId="10" fillId="0" borderId="1" xfId="0" applyNumberFormat="1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2" fontId="64" fillId="0" borderId="1" xfId="3" applyNumberFormat="1" applyFont="1" applyFill="1" applyBorder="1" applyAlignment="1">
      <alignment horizontal="center" vertical="center" wrapText="1"/>
    </xf>
    <xf numFmtId="2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2" fontId="7" fillId="28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64" fillId="4" borderId="3" xfId="0" applyNumberFormat="1" applyFont="1" applyFill="1" applyBorder="1" applyAlignment="1">
      <alignment horizontal="center" vertical="center" wrapText="1"/>
    </xf>
    <xf numFmtId="2" fontId="7" fillId="28" borderId="1" xfId="3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/>
    </xf>
    <xf numFmtId="2" fontId="7" fillId="28" borderId="2" xfId="3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60" fillId="0" borderId="0" xfId="0" applyNumberFormat="1" applyFont="1" applyFill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60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" fontId="6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2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74" fillId="0" borderId="0" xfId="0" applyNumberFormat="1" applyFont="1" applyFill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903">
    <cellStyle name="20% - Accent1" xfId="6" xr:uid="{00000000-0005-0000-0000-000000000000}"/>
    <cellStyle name="20% - Accent1 2" xfId="7" xr:uid="{00000000-0005-0000-0000-000001000000}"/>
    <cellStyle name="20% - Accent1 2 2" xfId="8" xr:uid="{00000000-0005-0000-0000-000002000000}"/>
    <cellStyle name="20% - Accent1 2 2 2" xfId="9" xr:uid="{00000000-0005-0000-0000-000003000000}"/>
    <cellStyle name="20% - Accent1 2 3" xfId="10" xr:uid="{00000000-0005-0000-0000-000004000000}"/>
    <cellStyle name="20% - Accent1 2 3 2" xfId="11" xr:uid="{00000000-0005-0000-0000-000005000000}"/>
    <cellStyle name="20% - Accent1 2 4" xfId="12" xr:uid="{00000000-0005-0000-0000-000006000000}"/>
    <cellStyle name="20% - Accent1 2 4 2" xfId="13" xr:uid="{00000000-0005-0000-0000-000007000000}"/>
    <cellStyle name="20% - Accent1 2 5" xfId="14" xr:uid="{00000000-0005-0000-0000-000008000000}"/>
    <cellStyle name="20% - Accent1 2 5 2" xfId="15" xr:uid="{00000000-0005-0000-0000-000009000000}"/>
    <cellStyle name="20% - Accent1 2 6" xfId="16" xr:uid="{00000000-0005-0000-0000-00000A000000}"/>
    <cellStyle name="20% - Accent1 3" xfId="17" xr:uid="{00000000-0005-0000-0000-00000B000000}"/>
    <cellStyle name="20% - Accent1 3 2" xfId="18" xr:uid="{00000000-0005-0000-0000-00000C000000}"/>
    <cellStyle name="20% - Accent1 4" xfId="19" xr:uid="{00000000-0005-0000-0000-00000D000000}"/>
    <cellStyle name="20% - Accent1 4 2" xfId="20" xr:uid="{00000000-0005-0000-0000-00000E000000}"/>
    <cellStyle name="20% - Accent1 4 2 2" xfId="21" xr:uid="{00000000-0005-0000-0000-00000F000000}"/>
    <cellStyle name="20% - Accent1 4 3" xfId="22" xr:uid="{00000000-0005-0000-0000-000010000000}"/>
    <cellStyle name="20% - Accent1 5" xfId="23" xr:uid="{00000000-0005-0000-0000-000011000000}"/>
    <cellStyle name="20% - Accent1 5 2" xfId="24" xr:uid="{00000000-0005-0000-0000-000012000000}"/>
    <cellStyle name="20% - Accent1 6" xfId="25" xr:uid="{00000000-0005-0000-0000-000013000000}"/>
    <cellStyle name="20% - Accent1 6 2" xfId="26" xr:uid="{00000000-0005-0000-0000-000014000000}"/>
    <cellStyle name="20% - Accent1 7" xfId="27" xr:uid="{00000000-0005-0000-0000-000015000000}"/>
    <cellStyle name="20% - Accent1 7 2" xfId="28" xr:uid="{00000000-0005-0000-0000-000016000000}"/>
    <cellStyle name="20% - Accent1_Q.W. ADMINISTRACIULI SENOBA" xfId="29" xr:uid="{00000000-0005-0000-0000-000017000000}"/>
    <cellStyle name="20% - Accent2" xfId="30" xr:uid="{00000000-0005-0000-0000-000018000000}"/>
    <cellStyle name="20% - Accent2 2" xfId="31" xr:uid="{00000000-0005-0000-0000-000019000000}"/>
    <cellStyle name="20% - Accent2 2 2" xfId="32" xr:uid="{00000000-0005-0000-0000-00001A000000}"/>
    <cellStyle name="20% - Accent2 2 2 2" xfId="33" xr:uid="{00000000-0005-0000-0000-00001B000000}"/>
    <cellStyle name="20% - Accent2 2 3" xfId="34" xr:uid="{00000000-0005-0000-0000-00001C000000}"/>
    <cellStyle name="20% - Accent2 2 3 2" xfId="35" xr:uid="{00000000-0005-0000-0000-00001D000000}"/>
    <cellStyle name="20% - Accent2 2 4" xfId="36" xr:uid="{00000000-0005-0000-0000-00001E000000}"/>
    <cellStyle name="20% - Accent2 2 4 2" xfId="37" xr:uid="{00000000-0005-0000-0000-00001F000000}"/>
    <cellStyle name="20% - Accent2 2 5" xfId="38" xr:uid="{00000000-0005-0000-0000-000020000000}"/>
    <cellStyle name="20% - Accent2 2 5 2" xfId="39" xr:uid="{00000000-0005-0000-0000-000021000000}"/>
    <cellStyle name="20% - Accent2 2 6" xfId="40" xr:uid="{00000000-0005-0000-0000-000022000000}"/>
    <cellStyle name="20% - Accent2 3" xfId="41" xr:uid="{00000000-0005-0000-0000-000023000000}"/>
    <cellStyle name="20% - Accent2 3 2" xfId="42" xr:uid="{00000000-0005-0000-0000-000024000000}"/>
    <cellStyle name="20% - Accent2 4" xfId="43" xr:uid="{00000000-0005-0000-0000-000025000000}"/>
    <cellStyle name="20% - Accent2 4 2" xfId="44" xr:uid="{00000000-0005-0000-0000-000026000000}"/>
    <cellStyle name="20% - Accent2 4 2 2" xfId="45" xr:uid="{00000000-0005-0000-0000-000027000000}"/>
    <cellStyle name="20% - Accent2 4 3" xfId="46" xr:uid="{00000000-0005-0000-0000-000028000000}"/>
    <cellStyle name="20% - Accent2 5" xfId="47" xr:uid="{00000000-0005-0000-0000-000029000000}"/>
    <cellStyle name="20% - Accent2 5 2" xfId="48" xr:uid="{00000000-0005-0000-0000-00002A000000}"/>
    <cellStyle name="20% - Accent2 6" xfId="49" xr:uid="{00000000-0005-0000-0000-00002B000000}"/>
    <cellStyle name="20% - Accent2 6 2" xfId="50" xr:uid="{00000000-0005-0000-0000-00002C000000}"/>
    <cellStyle name="20% - Accent2 7" xfId="51" xr:uid="{00000000-0005-0000-0000-00002D000000}"/>
    <cellStyle name="20% - Accent2 7 2" xfId="52" xr:uid="{00000000-0005-0000-0000-00002E000000}"/>
    <cellStyle name="20% - Accent2_Q.W. ADMINISTRACIULI SENOBA" xfId="53" xr:uid="{00000000-0005-0000-0000-00002F000000}"/>
    <cellStyle name="20% - Accent3" xfId="54" xr:uid="{00000000-0005-0000-0000-000030000000}"/>
    <cellStyle name="20% - Accent3 2" xfId="55" xr:uid="{00000000-0005-0000-0000-000031000000}"/>
    <cellStyle name="20% - Accent3 2 2" xfId="56" xr:uid="{00000000-0005-0000-0000-000032000000}"/>
    <cellStyle name="20% - Accent3 2 2 2" xfId="57" xr:uid="{00000000-0005-0000-0000-000033000000}"/>
    <cellStyle name="20% - Accent3 2 3" xfId="58" xr:uid="{00000000-0005-0000-0000-000034000000}"/>
    <cellStyle name="20% - Accent3 2 3 2" xfId="59" xr:uid="{00000000-0005-0000-0000-000035000000}"/>
    <cellStyle name="20% - Accent3 2 4" xfId="60" xr:uid="{00000000-0005-0000-0000-000036000000}"/>
    <cellStyle name="20% - Accent3 2 4 2" xfId="61" xr:uid="{00000000-0005-0000-0000-000037000000}"/>
    <cellStyle name="20% - Accent3 2 5" xfId="62" xr:uid="{00000000-0005-0000-0000-000038000000}"/>
    <cellStyle name="20% - Accent3 2 5 2" xfId="63" xr:uid="{00000000-0005-0000-0000-000039000000}"/>
    <cellStyle name="20% - Accent3 2 6" xfId="64" xr:uid="{00000000-0005-0000-0000-00003A000000}"/>
    <cellStyle name="20% - Accent3 3" xfId="65" xr:uid="{00000000-0005-0000-0000-00003B000000}"/>
    <cellStyle name="20% - Accent3 3 2" xfId="66" xr:uid="{00000000-0005-0000-0000-00003C000000}"/>
    <cellStyle name="20% - Accent3 4" xfId="67" xr:uid="{00000000-0005-0000-0000-00003D000000}"/>
    <cellStyle name="20% - Accent3 4 2" xfId="68" xr:uid="{00000000-0005-0000-0000-00003E000000}"/>
    <cellStyle name="20% - Accent3 4 2 2" xfId="69" xr:uid="{00000000-0005-0000-0000-00003F000000}"/>
    <cellStyle name="20% - Accent3 4 3" xfId="70" xr:uid="{00000000-0005-0000-0000-000040000000}"/>
    <cellStyle name="20% - Accent3 5" xfId="71" xr:uid="{00000000-0005-0000-0000-000041000000}"/>
    <cellStyle name="20% - Accent3 5 2" xfId="72" xr:uid="{00000000-0005-0000-0000-000042000000}"/>
    <cellStyle name="20% - Accent3 6" xfId="73" xr:uid="{00000000-0005-0000-0000-000043000000}"/>
    <cellStyle name="20% - Accent3 6 2" xfId="74" xr:uid="{00000000-0005-0000-0000-000044000000}"/>
    <cellStyle name="20% - Accent3 7" xfId="75" xr:uid="{00000000-0005-0000-0000-000045000000}"/>
    <cellStyle name="20% - Accent3 7 2" xfId="76" xr:uid="{00000000-0005-0000-0000-000046000000}"/>
    <cellStyle name="20% - Accent3_Q.W. ADMINISTRACIULI SENOBA" xfId="77" xr:uid="{00000000-0005-0000-0000-000047000000}"/>
    <cellStyle name="20% - Accent4" xfId="78" xr:uid="{00000000-0005-0000-0000-000048000000}"/>
    <cellStyle name="20% - Accent4 2" xfId="79" xr:uid="{00000000-0005-0000-0000-000049000000}"/>
    <cellStyle name="20% - Accent4 2 2" xfId="80" xr:uid="{00000000-0005-0000-0000-00004A000000}"/>
    <cellStyle name="20% - Accent4 2 2 2" xfId="81" xr:uid="{00000000-0005-0000-0000-00004B000000}"/>
    <cellStyle name="20% - Accent4 2 3" xfId="82" xr:uid="{00000000-0005-0000-0000-00004C000000}"/>
    <cellStyle name="20% - Accent4 2 3 2" xfId="83" xr:uid="{00000000-0005-0000-0000-00004D000000}"/>
    <cellStyle name="20% - Accent4 2 4" xfId="84" xr:uid="{00000000-0005-0000-0000-00004E000000}"/>
    <cellStyle name="20% - Accent4 2 4 2" xfId="85" xr:uid="{00000000-0005-0000-0000-00004F000000}"/>
    <cellStyle name="20% - Accent4 2 5" xfId="86" xr:uid="{00000000-0005-0000-0000-000050000000}"/>
    <cellStyle name="20% - Accent4 2 5 2" xfId="87" xr:uid="{00000000-0005-0000-0000-000051000000}"/>
    <cellStyle name="20% - Accent4 2 6" xfId="88" xr:uid="{00000000-0005-0000-0000-000052000000}"/>
    <cellStyle name="20% - Accent4 3" xfId="89" xr:uid="{00000000-0005-0000-0000-000053000000}"/>
    <cellStyle name="20% - Accent4 3 2" xfId="90" xr:uid="{00000000-0005-0000-0000-000054000000}"/>
    <cellStyle name="20% - Accent4 4" xfId="91" xr:uid="{00000000-0005-0000-0000-000055000000}"/>
    <cellStyle name="20% - Accent4 4 2" xfId="92" xr:uid="{00000000-0005-0000-0000-000056000000}"/>
    <cellStyle name="20% - Accent4 4 2 2" xfId="93" xr:uid="{00000000-0005-0000-0000-000057000000}"/>
    <cellStyle name="20% - Accent4 4 3" xfId="94" xr:uid="{00000000-0005-0000-0000-000058000000}"/>
    <cellStyle name="20% - Accent4 5" xfId="95" xr:uid="{00000000-0005-0000-0000-000059000000}"/>
    <cellStyle name="20% - Accent4 5 2" xfId="96" xr:uid="{00000000-0005-0000-0000-00005A000000}"/>
    <cellStyle name="20% - Accent4 6" xfId="97" xr:uid="{00000000-0005-0000-0000-00005B000000}"/>
    <cellStyle name="20% - Accent4 6 2" xfId="98" xr:uid="{00000000-0005-0000-0000-00005C000000}"/>
    <cellStyle name="20% - Accent4 7" xfId="99" xr:uid="{00000000-0005-0000-0000-00005D000000}"/>
    <cellStyle name="20% - Accent4 7 2" xfId="100" xr:uid="{00000000-0005-0000-0000-00005E000000}"/>
    <cellStyle name="20% - Accent4_Q.W. ADMINISTRACIULI SENOBA" xfId="101" xr:uid="{00000000-0005-0000-0000-00005F000000}"/>
    <cellStyle name="20% - Accent5" xfId="102" xr:uid="{00000000-0005-0000-0000-000060000000}"/>
    <cellStyle name="20% - Accent5 2" xfId="103" xr:uid="{00000000-0005-0000-0000-000061000000}"/>
    <cellStyle name="20% - Accent5 2 2" xfId="104" xr:uid="{00000000-0005-0000-0000-000062000000}"/>
    <cellStyle name="20% - Accent5 2 2 2" xfId="105" xr:uid="{00000000-0005-0000-0000-000063000000}"/>
    <cellStyle name="20% - Accent5 2 3" xfId="106" xr:uid="{00000000-0005-0000-0000-000064000000}"/>
    <cellStyle name="20% - Accent5 2 3 2" xfId="107" xr:uid="{00000000-0005-0000-0000-000065000000}"/>
    <cellStyle name="20% - Accent5 2 4" xfId="108" xr:uid="{00000000-0005-0000-0000-000066000000}"/>
    <cellStyle name="20% - Accent5 2 4 2" xfId="109" xr:uid="{00000000-0005-0000-0000-000067000000}"/>
    <cellStyle name="20% - Accent5 2 5" xfId="110" xr:uid="{00000000-0005-0000-0000-000068000000}"/>
    <cellStyle name="20% - Accent5 2 5 2" xfId="111" xr:uid="{00000000-0005-0000-0000-000069000000}"/>
    <cellStyle name="20% - Accent5 2 6" xfId="112" xr:uid="{00000000-0005-0000-0000-00006A000000}"/>
    <cellStyle name="20% - Accent5 3" xfId="113" xr:uid="{00000000-0005-0000-0000-00006B000000}"/>
    <cellStyle name="20% - Accent5 3 2" xfId="114" xr:uid="{00000000-0005-0000-0000-00006C000000}"/>
    <cellStyle name="20% - Accent5 4" xfId="115" xr:uid="{00000000-0005-0000-0000-00006D000000}"/>
    <cellStyle name="20% - Accent5 4 2" xfId="116" xr:uid="{00000000-0005-0000-0000-00006E000000}"/>
    <cellStyle name="20% - Accent5 4 2 2" xfId="117" xr:uid="{00000000-0005-0000-0000-00006F000000}"/>
    <cellStyle name="20% - Accent5 4 3" xfId="118" xr:uid="{00000000-0005-0000-0000-000070000000}"/>
    <cellStyle name="20% - Accent5 5" xfId="119" xr:uid="{00000000-0005-0000-0000-000071000000}"/>
    <cellStyle name="20% - Accent5 5 2" xfId="120" xr:uid="{00000000-0005-0000-0000-000072000000}"/>
    <cellStyle name="20% - Accent5 6" xfId="121" xr:uid="{00000000-0005-0000-0000-000073000000}"/>
    <cellStyle name="20% - Accent5 6 2" xfId="122" xr:uid="{00000000-0005-0000-0000-000074000000}"/>
    <cellStyle name="20% - Accent5 7" xfId="123" xr:uid="{00000000-0005-0000-0000-000075000000}"/>
    <cellStyle name="20% - Accent5 7 2" xfId="124" xr:uid="{00000000-0005-0000-0000-000076000000}"/>
    <cellStyle name="20% - Accent5_Q.W. ADMINISTRACIULI SENOBA" xfId="125" xr:uid="{00000000-0005-0000-0000-000077000000}"/>
    <cellStyle name="20% - Accent6" xfId="126" xr:uid="{00000000-0005-0000-0000-000078000000}"/>
    <cellStyle name="20% - Accent6 2" xfId="127" xr:uid="{00000000-0005-0000-0000-000079000000}"/>
    <cellStyle name="20% - Accent6 2 2" xfId="128" xr:uid="{00000000-0005-0000-0000-00007A000000}"/>
    <cellStyle name="20% - Accent6 2 2 2" xfId="129" xr:uid="{00000000-0005-0000-0000-00007B000000}"/>
    <cellStyle name="20% - Accent6 2 3" xfId="130" xr:uid="{00000000-0005-0000-0000-00007C000000}"/>
    <cellStyle name="20% - Accent6 2 3 2" xfId="131" xr:uid="{00000000-0005-0000-0000-00007D000000}"/>
    <cellStyle name="20% - Accent6 2 4" xfId="132" xr:uid="{00000000-0005-0000-0000-00007E000000}"/>
    <cellStyle name="20% - Accent6 2 4 2" xfId="133" xr:uid="{00000000-0005-0000-0000-00007F000000}"/>
    <cellStyle name="20% - Accent6 2 5" xfId="134" xr:uid="{00000000-0005-0000-0000-000080000000}"/>
    <cellStyle name="20% - Accent6 2 5 2" xfId="135" xr:uid="{00000000-0005-0000-0000-000081000000}"/>
    <cellStyle name="20% - Accent6 2 6" xfId="136" xr:uid="{00000000-0005-0000-0000-000082000000}"/>
    <cellStyle name="20% - Accent6 3" xfId="137" xr:uid="{00000000-0005-0000-0000-000083000000}"/>
    <cellStyle name="20% - Accent6 3 2" xfId="138" xr:uid="{00000000-0005-0000-0000-000084000000}"/>
    <cellStyle name="20% - Accent6 4" xfId="139" xr:uid="{00000000-0005-0000-0000-000085000000}"/>
    <cellStyle name="20% - Accent6 4 2" xfId="140" xr:uid="{00000000-0005-0000-0000-000086000000}"/>
    <cellStyle name="20% - Accent6 4 2 2" xfId="141" xr:uid="{00000000-0005-0000-0000-000087000000}"/>
    <cellStyle name="20% - Accent6 4 3" xfId="142" xr:uid="{00000000-0005-0000-0000-000088000000}"/>
    <cellStyle name="20% - Accent6 5" xfId="143" xr:uid="{00000000-0005-0000-0000-000089000000}"/>
    <cellStyle name="20% - Accent6 5 2" xfId="144" xr:uid="{00000000-0005-0000-0000-00008A000000}"/>
    <cellStyle name="20% - Accent6 6" xfId="145" xr:uid="{00000000-0005-0000-0000-00008B000000}"/>
    <cellStyle name="20% - Accent6 6 2" xfId="146" xr:uid="{00000000-0005-0000-0000-00008C000000}"/>
    <cellStyle name="20% - Accent6 7" xfId="147" xr:uid="{00000000-0005-0000-0000-00008D000000}"/>
    <cellStyle name="20% - Accent6 7 2" xfId="148" xr:uid="{00000000-0005-0000-0000-00008E000000}"/>
    <cellStyle name="20% - Accent6_Q.W. ADMINISTRACIULI SENOBA" xfId="149" xr:uid="{00000000-0005-0000-0000-00008F000000}"/>
    <cellStyle name="40% - Accent1" xfId="150" xr:uid="{00000000-0005-0000-0000-000090000000}"/>
    <cellStyle name="40% - Accent1 2" xfId="151" xr:uid="{00000000-0005-0000-0000-000091000000}"/>
    <cellStyle name="40% - Accent1 2 2" xfId="152" xr:uid="{00000000-0005-0000-0000-000092000000}"/>
    <cellStyle name="40% - Accent1 2 2 2" xfId="153" xr:uid="{00000000-0005-0000-0000-000093000000}"/>
    <cellStyle name="40% - Accent1 2 3" xfId="154" xr:uid="{00000000-0005-0000-0000-000094000000}"/>
    <cellStyle name="40% - Accent1 2 3 2" xfId="155" xr:uid="{00000000-0005-0000-0000-000095000000}"/>
    <cellStyle name="40% - Accent1 2 4" xfId="156" xr:uid="{00000000-0005-0000-0000-000096000000}"/>
    <cellStyle name="40% - Accent1 2 4 2" xfId="157" xr:uid="{00000000-0005-0000-0000-000097000000}"/>
    <cellStyle name="40% - Accent1 2 5" xfId="158" xr:uid="{00000000-0005-0000-0000-000098000000}"/>
    <cellStyle name="40% - Accent1 2 5 2" xfId="159" xr:uid="{00000000-0005-0000-0000-000099000000}"/>
    <cellStyle name="40% - Accent1 2 6" xfId="160" xr:uid="{00000000-0005-0000-0000-00009A000000}"/>
    <cellStyle name="40% - Accent1 3" xfId="161" xr:uid="{00000000-0005-0000-0000-00009B000000}"/>
    <cellStyle name="40% - Accent1 3 2" xfId="162" xr:uid="{00000000-0005-0000-0000-00009C000000}"/>
    <cellStyle name="40% - Accent1 4" xfId="163" xr:uid="{00000000-0005-0000-0000-00009D000000}"/>
    <cellStyle name="40% - Accent1 4 2" xfId="164" xr:uid="{00000000-0005-0000-0000-00009E000000}"/>
    <cellStyle name="40% - Accent1 4 2 2" xfId="165" xr:uid="{00000000-0005-0000-0000-00009F000000}"/>
    <cellStyle name="40% - Accent1 4 3" xfId="166" xr:uid="{00000000-0005-0000-0000-0000A0000000}"/>
    <cellStyle name="40% - Accent1 5" xfId="167" xr:uid="{00000000-0005-0000-0000-0000A1000000}"/>
    <cellStyle name="40% - Accent1 5 2" xfId="168" xr:uid="{00000000-0005-0000-0000-0000A2000000}"/>
    <cellStyle name="40% - Accent1 6" xfId="169" xr:uid="{00000000-0005-0000-0000-0000A3000000}"/>
    <cellStyle name="40% - Accent1 6 2" xfId="170" xr:uid="{00000000-0005-0000-0000-0000A4000000}"/>
    <cellStyle name="40% - Accent1 7" xfId="171" xr:uid="{00000000-0005-0000-0000-0000A5000000}"/>
    <cellStyle name="40% - Accent1 7 2" xfId="172" xr:uid="{00000000-0005-0000-0000-0000A6000000}"/>
    <cellStyle name="40% - Accent1_Q.W. ADMINISTRACIULI SENOBA" xfId="173" xr:uid="{00000000-0005-0000-0000-0000A7000000}"/>
    <cellStyle name="40% - Accent2" xfId="174" xr:uid="{00000000-0005-0000-0000-0000A8000000}"/>
    <cellStyle name="40% - Accent2 2" xfId="175" xr:uid="{00000000-0005-0000-0000-0000A9000000}"/>
    <cellStyle name="40% - Accent2 2 2" xfId="176" xr:uid="{00000000-0005-0000-0000-0000AA000000}"/>
    <cellStyle name="40% - Accent2 2 2 2" xfId="177" xr:uid="{00000000-0005-0000-0000-0000AB000000}"/>
    <cellStyle name="40% - Accent2 2 3" xfId="178" xr:uid="{00000000-0005-0000-0000-0000AC000000}"/>
    <cellStyle name="40% - Accent2 2 3 2" xfId="179" xr:uid="{00000000-0005-0000-0000-0000AD000000}"/>
    <cellStyle name="40% - Accent2 2 4" xfId="180" xr:uid="{00000000-0005-0000-0000-0000AE000000}"/>
    <cellStyle name="40% - Accent2 2 4 2" xfId="181" xr:uid="{00000000-0005-0000-0000-0000AF000000}"/>
    <cellStyle name="40% - Accent2 2 5" xfId="182" xr:uid="{00000000-0005-0000-0000-0000B0000000}"/>
    <cellStyle name="40% - Accent2 2 5 2" xfId="183" xr:uid="{00000000-0005-0000-0000-0000B1000000}"/>
    <cellStyle name="40% - Accent2 2 6" xfId="184" xr:uid="{00000000-0005-0000-0000-0000B2000000}"/>
    <cellStyle name="40% - Accent2 3" xfId="185" xr:uid="{00000000-0005-0000-0000-0000B3000000}"/>
    <cellStyle name="40% - Accent2 3 2" xfId="186" xr:uid="{00000000-0005-0000-0000-0000B4000000}"/>
    <cellStyle name="40% - Accent2 4" xfId="187" xr:uid="{00000000-0005-0000-0000-0000B5000000}"/>
    <cellStyle name="40% - Accent2 4 2" xfId="188" xr:uid="{00000000-0005-0000-0000-0000B6000000}"/>
    <cellStyle name="40% - Accent2 4 2 2" xfId="189" xr:uid="{00000000-0005-0000-0000-0000B7000000}"/>
    <cellStyle name="40% - Accent2 4 3" xfId="190" xr:uid="{00000000-0005-0000-0000-0000B8000000}"/>
    <cellStyle name="40% - Accent2 5" xfId="191" xr:uid="{00000000-0005-0000-0000-0000B9000000}"/>
    <cellStyle name="40% - Accent2 5 2" xfId="192" xr:uid="{00000000-0005-0000-0000-0000BA000000}"/>
    <cellStyle name="40% - Accent2 6" xfId="193" xr:uid="{00000000-0005-0000-0000-0000BB000000}"/>
    <cellStyle name="40% - Accent2 6 2" xfId="194" xr:uid="{00000000-0005-0000-0000-0000BC000000}"/>
    <cellStyle name="40% - Accent2 7" xfId="195" xr:uid="{00000000-0005-0000-0000-0000BD000000}"/>
    <cellStyle name="40% - Accent2 7 2" xfId="196" xr:uid="{00000000-0005-0000-0000-0000BE000000}"/>
    <cellStyle name="40% - Accent2_Q.W. ADMINISTRACIULI SENOBA" xfId="197" xr:uid="{00000000-0005-0000-0000-0000BF000000}"/>
    <cellStyle name="40% - Accent3" xfId="198" xr:uid="{00000000-0005-0000-0000-0000C0000000}"/>
    <cellStyle name="40% - Accent3 2" xfId="199" xr:uid="{00000000-0005-0000-0000-0000C1000000}"/>
    <cellStyle name="40% - Accent3 2 2" xfId="200" xr:uid="{00000000-0005-0000-0000-0000C2000000}"/>
    <cellStyle name="40% - Accent3 2 2 2" xfId="201" xr:uid="{00000000-0005-0000-0000-0000C3000000}"/>
    <cellStyle name="40% - Accent3 2 3" xfId="202" xr:uid="{00000000-0005-0000-0000-0000C4000000}"/>
    <cellStyle name="40% - Accent3 2 3 2" xfId="203" xr:uid="{00000000-0005-0000-0000-0000C5000000}"/>
    <cellStyle name="40% - Accent3 2 4" xfId="204" xr:uid="{00000000-0005-0000-0000-0000C6000000}"/>
    <cellStyle name="40% - Accent3 2 4 2" xfId="205" xr:uid="{00000000-0005-0000-0000-0000C7000000}"/>
    <cellStyle name="40% - Accent3 2 5" xfId="206" xr:uid="{00000000-0005-0000-0000-0000C8000000}"/>
    <cellStyle name="40% - Accent3 2 5 2" xfId="207" xr:uid="{00000000-0005-0000-0000-0000C9000000}"/>
    <cellStyle name="40% - Accent3 2 6" xfId="208" xr:uid="{00000000-0005-0000-0000-0000CA000000}"/>
    <cellStyle name="40% - Accent3 3" xfId="209" xr:uid="{00000000-0005-0000-0000-0000CB000000}"/>
    <cellStyle name="40% - Accent3 3 2" xfId="210" xr:uid="{00000000-0005-0000-0000-0000CC000000}"/>
    <cellStyle name="40% - Accent3 4" xfId="211" xr:uid="{00000000-0005-0000-0000-0000CD000000}"/>
    <cellStyle name="40% - Accent3 4 2" xfId="212" xr:uid="{00000000-0005-0000-0000-0000CE000000}"/>
    <cellStyle name="40% - Accent3 4 2 2" xfId="213" xr:uid="{00000000-0005-0000-0000-0000CF000000}"/>
    <cellStyle name="40% - Accent3 4 3" xfId="214" xr:uid="{00000000-0005-0000-0000-0000D0000000}"/>
    <cellStyle name="40% - Accent3 5" xfId="215" xr:uid="{00000000-0005-0000-0000-0000D1000000}"/>
    <cellStyle name="40% - Accent3 5 2" xfId="216" xr:uid="{00000000-0005-0000-0000-0000D2000000}"/>
    <cellStyle name="40% - Accent3 6" xfId="217" xr:uid="{00000000-0005-0000-0000-0000D3000000}"/>
    <cellStyle name="40% - Accent3 6 2" xfId="218" xr:uid="{00000000-0005-0000-0000-0000D4000000}"/>
    <cellStyle name="40% - Accent3 7" xfId="219" xr:uid="{00000000-0005-0000-0000-0000D5000000}"/>
    <cellStyle name="40% - Accent3 7 2" xfId="220" xr:uid="{00000000-0005-0000-0000-0000D6000000}"/>
    <cellStyle name="40% - Accent3_Q.W. ADMINISTRACIULI SENOBA" xfId="221" xr:uid="{00000000-0005-0000-0000-0000D7000000}"/>
    <cellStyle name="40% - Accent4" xfId="222" xr:uid="{00000000-0005-0000-0000-0000D8000000}"/>
    <cellStyle name="40% - Accent4 2" xfId="223" xr:uid="{00000000-0005-0000-0000-0000D9000000}"/>
    <cellStyle name="40% - Accent4 2 2" xfId="224" xr:uid="{00000000-0005-0000-0000-0000DA000000}"/>
    <cellStyle name="40% - Accent4 2 2 2" xfId="225" xr:uid="{00000000-0005-0000-0000-0000DB000000}"/>
    <cellStyle name="40% - Accent4 2 3" xfId="226" xr:uid="{00000000-0005-0000-0000-0000DC000000}"/>
    <cellStyle name="40% - Accent4 2 3 2" xfId="227" xr:uid="{00000000-0005-0000-0000-0000DD000000}"/>
    <cellStyle name="40% - Accent4 2 4" xfId="228" xr:uid="{00000000-0005-0000-0000-0000DE000000}"/>
    <cellStyle name="40% - Accent4 2 4 2" xfId="229" xr:uid="{00000000-0005-0000-0000-0000DF000000}"/>
    <cellStyle name="40% - Accent4 2 5" xfId="230" xr:uid="{00000000-0005-0000-0000-0000E0000000}"/>
    <cellStyle name="40% - Accent4 2 5 2" xfId="231" xr:uid="{00000000-0005-0000-0000-0000E1000000}"/>
    <cellStyle name="40% - Accent4 2 6" xfId="232" xr:uid="{00000000-0005-0000-0000-0000E2000000}"/>
    <cellStyle name="40% - Accent4 3" xfId="233" xr:uid="{00000000-0005-0000-0000-0000E3000000}"/>
    <cellStyle name="40% - Accent4 3 2" xfId="234" xr:uid="{00000000-0005-0000-0000-0000E4000000}"/>
    <cellStyle name="40% - Accent4 4" xfId="235" xr:uid="{00000000-0005-0000-0000-0000E5000000}"/>
    <cellStyle name="40% - Accent4 4 2" xfId="236" xr:uid="{00000000-0005-0000-0000-0000E6000000}"/>
    <cellStyle name="40% - Accent4 4 2 2" xfId="237" xr:uid="{00000000-0005-0000-0000-0000E7000000}"/>
    <cellStyle name="40% - Accent4 4 3" xfId="238" xr:uid="{00000000-0005-0000-0000-0000E8000000}"/>
    <cellStyle name="40% - Accent4 5" xfId="239" xr:uid="{00000000-0005-0000-0000-0000E9000000}"/>
    <cellStyle name="40% - Accent4 5 2" xfId="240" xr:uid="{00000000-0005-0000-0000-0000EA000000}"/>
    <cellStyle name="40% - Accent4 6" xfId="241" xr:uid="{00000000-0005-0000-0000-0000EB000000}"/>
    <cellStyle name="40% - Accent4 6 2" xfId="242" xr:uid="{00000000-0005-0000-0000-0000EC000000}"/>
    <cellStyle name="40% - Accent4 7" xfId="243" xr:uid="{00000000-0005-0000-0000-0000ED000000}"/>
    <cellStyle name="40% - Accent4 7 2" xfId="244" xr:uid="{00000000-0005-0000-0000-0000EE000000}"/>
    <cellStyle name="40% - Accent4_Q.W. ADMINISTRACIULI SENOBA" xfId="245" xr:uid="{00000000-0005-0000-0000-0000EF000000}"/>
    <cellStyle name="40% - Accent5" xfId="246" xr:uid="{00000000-0005-0000-0000-0000F0000000}"/>
    <cellStyle name="40% - Accent5 2" xfId="247" xr:uid="{00000000-0005-0000-0000-0000F1000000}"/>
    <cellStyle name="40% - Accent5 2 2" xfId="248" xr:uid="{00000000-0005-0000-0000-0000F2000000}"/>
    <cellStyle name="40% - Accent5 2 2 2" xfId="249" xr:uid="{00000000-0005-0000-0000-0000F3000000}"/>
    <cellStyle name="40% - Accent5 2 3" xfId="250" xr:uid="{00000000-0005-0000-0000-0000F4000000}"/>
    <cellStyle name="40% - Accent5 2 3 2" xfId="251" xr:uid="{00000000-0005-0000-0000-0000F5000000}"/>
    <cellStyle name="40% - Accent5 2 4" xfId="252" xr:uid="{00000000-0005-0000-0000-0000F6000000}"/>
    <cellStyle name="40% - Accent5 2 4 2" xfId="253" xr:uid="{00000000-0005-0000-0000-0000F7000000}"/>
    <cellStyle name="40% - Accent5 2 5" xfId="254" xr:uid="{00000000-0005-0000-0000-0000F8000000}"/>
    <cellStyle name="40% - Accent5 2 5 2" xfId="255" xr:uid="{00000000-0005-0000-0000-0000F9000000}"/>
    <cellStyle name="40% - Accent5 2 6" xfId="256" xr:uid="{00000000-0005-0000-0000-0000FA000000}"/>
    <cellStyle name="40% - Accent5 3" xfId="257" xr:uid="{00000000-0005-0000-0000-0000FB000000}"/>
    <cellStyle name="40% - Accent5 3 2" xfId="258" xr:uid="{00000000-0005-0000-0000-0000FC000000}"/>
    <cellStyle name="40% - Accent5 4" xfId="259" xr:uid="{00000000-0005-0000-0000-0000FD000000}"/>
    <cellStyle name="40% - Accent5 4 2" xfId="260" xr:uid="{00000000-0005-0000-0000-0000FE000000}"/>
    <cellStyle name="40% - Accent5 4 2 2" xfId="261" xr:uid="{00000000-0005-0000-0000-0000FF000000}"/>
    <cellStyle name="40% - Accent5 4 3" xfId="262" xr:uid="{00000000-0005-0000-0000-000000010000}"/>
    <cellStyle name="40% - Accent5 5" xfId="263" xr:uid="{00000000-0005-0000-0000-000001010000}"/>
    <cellStyle name="40% - Accent5 5 2" xfId="264" xr:uid="{00000000-0005-0000-0000-000002010000}"/>
    <cellStyle name="40% - Accent5 6" xfId="265" xr:uid="{00000000-0005-0000-0000-000003010000}"/>
    <cellStyle name="40% - Accent5 6 2" xfId="266" xr:uid="{00000000-0005-0000-0000-000004010000}"/>
    <cellStyle name="40% - Accent5 7" xfId="267" xr:uid="{00000000-0005-0000-0000-000005010000}"/>
    <cellStyle name="40% - Accent5 7 2" xfId="268" xr:uid="{00000000-0005-0000-0000-000006010000}"/>
    <cellStyle name="40% - Accent5_Q.W. ADMINISTRACIULI SENOBA" xfId="269" xr:uid="{00000000-0005-0000-0000-000007010000}"/>
    <cellStyle name="40% - Accent6" xfId="270" xr:uid="{00000000-0005-0000-0000-000008010000}"/>
    <cellStyle name="40% - Accent6 2" xfId="271" xr:uid="{00000000-0005-0000-0000-000009010000}"/>
    <cellStyle name="40% - Accent6 2 2" xfId="272" xr:uid="{00000000-0005-0000-0000-00000A010000}"/>
    <cellStyle name="40% - Accent6 2 2 2" xfId="273" xr:uid="{00000000-0005-0000-0000-00000B010000}"/>
    <cellStyle name="40% - Accent6 2 3" xfId="274" xr:uid="{00000000-0005-0000-0000-00000C010000}"/>
    <cellStyle name="40% - Accent6 2 3 2" xfId="275" xr:uid="{00000000-0005-0000-0000-00000D010000}"/>
    <cellStyle name="40% - Accent6 2 4" xfId="276" xr:uid="{00000000-0005-0000-0000-00000E010000}"/>
    <cellStyle name="40% - Accent6 2 4 2" xfId="277" xr:uid="{00000000-0005-0000-0000-00000F010000}"/>
    <cellStyle name="40% - Accent6 2 5" xfId="278" xr:uid="{00000000-0005-0000-0000-000010010000}"/>
    <cellStyle name="40% - Accent6 2 5 2" xfId="279" xr:uid="{00000000-0005-0000-0000-000011010000}"/>
    <cellStyle name="40% - Accent6 2 6" xfId="280" xr:uid="{00000000-0005-0000-0000-000012010000}"/>
    <cellStyle name="40% - Accent6 3" xfId="281" xr:uid="{00000000-0005-0000-0000-000013010000}"/>
    <cellStyle name="40% - Accent6 3 2" xfId="282" xr:uid="{00000000-0005-0000-0000-000014010000}"/>
    <cellStyle name="40% - Accent6 4" xfId="283" xr:uid="{00000000-0005-0000-0000-000015010000}"/>
    <cellStyle name="40% - Accent6 4 2" xfId="284" xr:uid="{00000000-0005-0000-0000-000016010000}"/>
    <cellStyle name="40% - Accent6 4 2 2" xfId="285" xr:uid="{00000000-0005-0000-0000-000017010000}"/>
    <cellStyle name="40% - Accent6 4 3" xfId="286" xr:uid="{00000000-0005-0000-0000-000018010000}"/>
    <cellStyle name="40% - Accent6 5" xfId="287" xr:uid="{00000000-0005-0000-0000-000019010000}"/>
    <cellStyle name="40% - Accent6 5 2" xfId="288" xr:uid="{00000000-0005-0000-0000-00001A010000}"/>
    <cellStyle name="40% - Accent6 6" xfId="289" xr:uid="{00000000-0005-0000-0000-00001B010000}"/>
    <cellStyle name="40% - Accent6 6 2" xfId="290" xr:uid="{00000000-0005-0000-0000-00001C010000}"/>
    <cellStyle name="40% - Accent6 7" xfId="291" xr:uid="{00000000-0005-0000-0000-00001D010000}"/>
    <cellStyle name="40% - Accent6 7 2" xfId="292" xr:uid="{00000000-0005-0000-0000-00001E010000}"/>
    <cellStyle name="40% - Accent6_Q.W. ADMINISTRACIULI SENOBA" xfId="293" xr:uid="{00000000-0005-0000-0000-00001F010000}"/>
    <cellStyle name="60% - Accent1" xfId="294" xr:uid="{00000000-0005-0000-0000-000020010000}"/>
    <cellStyle name="60% - Accent1 2" xfId="295" xr:uid="{00000000-0005-0000-0000-000021010000}"/>
    <cellStyle name="60% - Accent1 2 2" xfId="296" xr:uid="{00000000-0005-0000-0000-000022010000}"/>
    <cellStyle name="60% - Accent1 2 3" xfId="297" xr:uid="{00000000-0005-0000-0000-000023010000}"/>
    <cellStyle name="60% - Accent1 2 4" xfId="298" xr:uid="{00000000-0005-0000-0000-000024010000}"/>
    <cellStyle name="60% - Accent1 2 5" xfId="299" xr:uid="{00000000-0005-0000-0000-000025010000}"/>
    <cellStyle name="60% - Accent1 3" xfId="300" xr:uid="{00000000-0005-0000-0000-000026010000}"/>
    <cellStyle name="60% - Accent1 4" xfId="301" xr:uid="{00000000-0005-0000-0000-000027010000}"/>
    <cellStyle name="60% - Accent1 4 2" xfId="302" xr:uid="{00000000-0005-0000-0000-000028010000}"/>
    <cellStyle name="60% - Accent1 5" xfId="303" xr:uid="{00000000-0005-0000-0000-000029010000}"/>
    <cellStyle name="60% - Accent1 6" xfId="304" xr:uid="{00000000-0005-0000-0000-00002A010000}"/>
    <cellStyle name="60% - Accent1 7" xfId="305" xr:uid="{00000000-0005-0000-0000-00002B010000}"/>
    <cellStyle name="60% - Accent2" xfId="306" xr:uid="{00000000-0005-0000-0000-00002C010000}"/>
    <cellStyle name="60% - Accent2 2" xfId="307" xr:uid="{00000000-0005-0000-0000-00002D010000}"/>
    <cellStyle name="60% - Accent2 2 2" xfId="308" xr:uid="{00000000-0005-0000-0000-00002E010000}"/>
    <cellStyle name="60% - Accent2 2 3" xfId="309" xr:uid="{00000000-0005-0000-0000-00002F010000}"/>
    <cellStyle name="60% - Accent2 2 4" xfId="310" xr:uid="{00000000-0005-0000-0000-000030010000}"/>
    <cellStyle name="60% - Accent2 2 5" xfId="311" xr:uid="{00000000-0005-0000-0000-000031010000}"/>
    <cellStyle name="60% - Accent2 3" xfId="312" xr:uid="{00000000-0005-0000-0000-000032010000}"/>
    <cellStyle name="60% - Accent2 4" xfId="313" xr:uid="{00000000-0005-0000-0000-000033010000}"/>
    <cellStyle name="60% - Accent2 4 2" xfId="314" xr:uid="{00000000-0005-0000-0000-000034010000}"/>
    <cellStyle name="60% - Accent2 5" xfId="315" xr:uid="{00000000-0005-0000-0000-000035010000}"/>
    <cellStyle name="60% - Accent2 6" xfId="316" xr:uid="{00000000-0005-0000-0000-000036010000}"/>
    <cellStyle name="60% - Accent2 7" xfId="317" xr:uid="{00000000-0005-0000-0000-000037010000}"/>
    <cellStyle name="60% - Accent3" xfId="318" xr:uid="{00000000-0005-0000-0000-000038010000}"/>
    <cellStyle name="60% - Accent3 2" xfId="319" xr:uid="{00000000-0005-0000-0000-000039010000}"/>
    <cellStyle name="60% - Accent3 2 2" xfId="320" xr:uid="{00000000-0005-0000-0000-00003A010000}"/>
    <cellStyle name="60% - Accent3 2 3" xfId="321" xr:uid="{00000000-0005-0000-0000-00003B010000}"/>
    <cellStyle name="60% - Accent3 2 4" xfId="322" xr:uid="{00000000-0005-0000-0000-00003C010000}"/>
    <cellStyle name="60% - Accent3 2 5" xfId="323" xr:uid="{00000000-0005-0000-0000-00003D010000}"/>
    <cellStyle name="60% - Accent3 3" xfId="324" xr:uid="{00000000-0005-0000-0000-00003E010000}"/>
    <cellStyle name="60% - Accent3 4" xfId="325" xr:uid="{00000000-0005-0000-0000-00003F010000}"/>
    <cellStyle name="60% - Accent3 4 2" xfId="326" xr:uid="{00000000-0005-0000-0000-000040010000}"/>
    <cellStyle name="60% - Accent3 5" xfId="327" xr:uid="{00000000-0005-0000-0000-000041010000}"/>
    <cellStyle name="60% - Accent3 6" xfId="328" xr:uid="{00000000-0005-0000-0000-000042010000}"/>
    <cellStyle name="60% - Accent3 7" xfId="329" xr:uid="{00000000-0005-0000-0000-000043010000}"/>
    <cellStyle name="60% - Accent4" xfId="330" xr:uid="{00000000-0005-0000-0000-000044010000}"/>
    <cellStyle name="60% - Accent4 2" xfId="331" xr:uid="{00000000-0005-0000-0000-000045010000}"/>
    <cellStyle name="60% - Accent4 2 2" xfId="332" xr:uid="{00000000-0005-0000-0000-000046010000}"/>
    <cellStyle name="60% - Accent4 2 3" xfId="333" xr:uid="{00000000-0005-0000-0000-000047010000}"/>
    <cellStyle name="60% - Accent4 2 4" xfId="334" xr:uid="{00000000-0005-0000-0000-000048010000}"/>
    <cellStyle name="60% - Accent4 2 5" xfId="335" xr:uid="{00000000-0005-0000-0000-000049010000}"/>
    <cellStyle name="60% - Accent4 3" xfId="336" xr:uid="{00000000-0005-0000-0000-00004A010000}"/>
    <cellStyle name="60% - Accent4 4" xfId="337" xr:uid="{00000000-0005-0000-0000-00004B010000}"/>
    <cellStyle name="60% - Accent4 4 2" xfId="338" xr:uid="{00000000-0005-0000-0000-00004C010000}"/>
    <cellStyle name="60% - Accent4 5" xfId="339" xr:uid="{00000000-0005-0000-0000-00004D010000}"/>
    <cellStyle name="60% - Accent4 6" xfId="340" xr:uid="{00000000-0005-0000-0000-00004E010000}"/>
    <cellStyle name="60% - Accent4 7" xfId="341" xr:uid="{00000000-0005-0000-0000-00004F010000}"/>
    <cellStyle name="60% - Accent5" xfId="342" xr:uid="{00000000-0005-0000-0000-000050010000}"/>
    <cellStyle name="60% - Accent5 2" xfId="343" xr:uid="{00000000-0005-0000-0000-000051010000}"/>
    <cellStyle name="60% - Accent5 2 2" xfId="344" xr:uid="{00000000-0005-0000-0000-000052010000}"/>
    <cellStyle name="60% - Accent5 2 3" xfId="345" xr:uid="{00000000-0005-0000-0000-000053010000}"/>
    <cellStyle name="60% - Accent5 2 4" xfId="346" xr:uid="{00000000-0005-0000-0000-000054010000}"/>
    <cellStyle name="60% - Accent5 2 5" xfId="347" xr:uid="{00000000-0005-0000-0000-000055010000}"/>
    <cellStyle name="60% - Accent5 3" xfId="348" xr:uid="{00000000-0005-0000-0000-000056010000}"/>
    <cellStyle name="60% - Accent5 4" xfId="349" xr:uid="{00000000-0005-0000-0000-000057010000}"/>
    <cellStyle name="60% - Accent5 4 2" xfId="350" xr:uid="{00000000-0005-0000-0000-000058010000}"/>
    <cellStyle name="60% - Accent5 5" xfId="351" xr:uid="{00000000-0005-0000-0000-000059010000}"/>
    <cellStyle name="60% - Accent5 6" xfId="352" xr:uid="{00000000-0005-0000-0000-00005A010000}"/>
    <cellStyle name="60% - Accent5 7" xfId="353" xr:uid="{00000000-0005-0000-0000-00005B010000}"/>
    <cellStyle name="60% - Accent6" xfId="354" xr:uid="{00000000-0005-0000-0000-00005C010000}"/>
    <cellStyle name="60% - Accent6 2" xfId="355" xr:uid="{00000000-0005-0000-0000-00005D010000}"/>
    <cellStyle name="60% - Accent6 2 2" xfId="356" xr:uid="{00000000-0005-0000-0000-00005E010000}"/>
    <cellStyle name="60% - Accent6 2 3" xfId="357" xr:uid="{00000000-0005-0000-0000-00005F010000}"/>
    <cellStyle name="60% - Accent6 2 4" xfId="358" xr:uid="{00000000-0005-0000-0000-000060010000}"/>
    <cellStyle name="60% - Accent6 2 5" xfId="359" xr:uid="{00000000-0005-0000-0000-000061010000}"/>
    <cellStyle name="60% - Accent6 3" xfId="360" xr:uid="{00000000-0005-0000-0000-000062010000}"/>
    <cellStyle name="60% - Accent6 4" xfId="361" xr:uid="{00000000-0005-0000-0000-000063010000}"/>
    <cellStyle name="60% - Accent6 4 2" xfId="362" xr:uid="{00000000-0005-0000-0000-000064010000}"/>
    <cellStyle name="60% - Accent6 5" xfId="363" xr:uid="{00000000-0005-0000-0000-000065010000}"/>
    <cellStyle name="60% - Accent6 6" xfId="364" xr:uid="{00000000-0005-0000-0000-000066010000}"/>
    <cellStyle name="60% - Accent6 7" xfId="365" xr:uid="{00000000-0005-0000-0000-000067010000}"/>
    <cellStyle name="Accent1" xfId="366" xr:uid="{00000000-0005-0000-0000-000068010000}"/>
    <cellStyle name="Accent1 2" xfId="367" xr:uid="{00000000-0005-0000-0000-000069010000}"/>
    <cellStyle name="Accent1 2 2" xfId="368" xr:uid="{00000000-0005-0000-0000-00006A010000}"/>
    <cellStyle name="Accent1 2 3" xfId="369" xr:uid="{00000000-0005-0000-0000-00006B010000}"/>
    <cellStyle name="Accent1 2 4" xfId="370" xr:uid="{00000000-0005-0000-0000-00006C010000}"/>
    <cellStyle name="Accent1 2 5" xfId="371" xr:uid="{00000000-0005-0000-0000-00006D010000}"/>
    <cellStyle name="Accent1 3" xfId="372" xr:uid="{00000000-0005-0000-0000-00006E010000}"/>
    <cellStyle name="Accent1 4" xfId="373" xr:uid="{00000000-0005-0000-0000-00006F010000}"/>
    <cellStyle name="Accent1 4 2" xfId="374" xr:uid="{00000000-0005-0000-0000-000070010000}"/>
    <cellStyle name="Accent1 5" xfId="375" xr:uid="{00000000-0005-0000-0000-000071010000}"/>
    <cellStyle name="Accent1 6" xfId="376" xr:uid="{00000000-0005-0000-0000-000072010000}"/>
    <cellStyle name="Accent1 7" xfId="377" xr:uid="{00000000-0005-0000-0000-000073010000}"/>
    <cellStyle name="Accent2" xfId="378" xr:uid="{00000000-0005-0000-0000-000074010000}"/>
    <cellStyle name="Accent2 2" xfId="379" xr:uid="{00000000-0005-0000-0000-000075010000}"/>
    <cellStyle name="Accent2 2 2" xfId="380" xr:uid="{00000000-0005-0000-0000-000076010000}"/>
    <cellStyle name="Accent2 2 3" xfId="381" xr:uid="{00000000-0005-0000-0000-000077010000}"/>
    <cellStyle name="Accent2 2 4" xfId="382" xr:uid="{00000000-0005-0000-0000-000078010000}"/>
    <cellStyle name="Accent2 2 5" xfId="383" xr:uid="{00000000-0005-0000-0000-000079010000}"/>
    <cellStyle name="Accent2 3" xfId="384" xr:uid="{00000000-0005-0000-0000-00007A010000}"/>
    <cellStyle name="Accent2 4" xfId="385" xr:uid="{00000000-0005-0000-0000-00007B010000}"/>
    <cellStyle name="Accent2 4 2" xfId="386" xr:uid="{00000000-0005-0000-0000-00007C010000}"/>
    <cellStyle name="Accent2 5" xfId="387" xr:uid="{00000000-0005-0000-0000-00007D010000}"/>
    <cellStyle name="Accent2 6" xfId="388" xr:uid="{00000000-0005-0000-0000-00007E010000}"/>
    <cellStyle name="Accent2 7" xfId="389" xr:uid="{00000000-0005-0000-0000-00007F010000}"/>
    <cellStyle name="Accent3" xfId="390" xr:uid="{00000000-0005-0000-0000-000080010000}"/>
    <cellStyle name="Accent3 2" xfId="391" xr:uid="{00000000-0005-0000-0000-000081010000}"/>
    <cellStyle name="Accent3 2 2" xfId="392" xr:uid="{00000000-0005-0000-0000-000082010000}"/>
    <cellStyle name="Accent3 2 3" xfId="393" xr:uid="{00000000-0005-0000-0000-000083010000}"/>
    <cellStyle name="Accent3 2 4" xfId="394" xr:uid="{00000000-0005-0000-0000-000084010000}"/>
    <cellStyle name="Accent3 2 5" xfId="395" xr:uid="{00000000-0005-0000-0000-000085010000}"/>
    <cellStyle name="Accent3 3" xfId="396" xr:uid="{00000000-0005-0000-0000-000086010000}"/>
    <cellStyle name="Accent3 4" xfId="397" xr:uid="{00000000-0005-0000-0000-000087010000}"/>
    <cellStyle name="Accent3 4 2" xfId="398" xr:uid="{00000000-0005-0000-0000-000088010000}"/>
    <cellStyle name="Accent3 5" xfId="399" xr:uid="{00000000-0005-0000-0000-000089010000}"/>
    <cellStyle name="Accent3 6" xfId="400" xr:uid="{00000000-0005-0000-0000-00008A010000}"/>
    <cellStyle name="Accent3 7" xfId="401" xr:uid="{00000000-0005-0000-0000-00008B010000}"/>
    <cellStyle name="Accent4" xfId="402" xr:uid="{00000000-0005-0000-0000-00008C010000}"/>
    <cellStyle name="Accent4 2" xfId="403" xr:uid="{00000000-0005-0000-0000-00008D010000}"/>
    <cellStyle name="Accent4 2 2" xfId="404" xr:uid="{00000000-0005-0000-0000-00008E010000}"/>
    <cellStyle name="Accent4 2 3" xfId="405" xr:uid="{00000000-0005-0000-0000-00008F010000}"/>
    <cellStyle name="Accent4 2 4" xfId="406" xr:uid="{00000000-0005-0000-0000-000090010000}"/>
    <cellStyle name="Accent4 2 5" xfId="407" xr:uid="{00000000-0005-0000-0000-000091010000}"/>
    <cellStyle name="Accent4 3" xfId="408" xr:uid="{00000000-0005-0000-0000-000092010000}"/>
    <cellStyle name="Accent4 4" xfId="409" xr:uid="{00000000-0005-0000-0000-000093010000}"/>
    <cellStyle name="Accent4 4 2" xfId="410" xr:uid="{00000000-0005-0000-0000-000094010000}"/>
    <cellStyle name="Accent4 5" xfId="411" xr:uid="{00000000-0005-0000-0000-000095010000}"/>
    <cellStyle name="Accent4 6" xfId="412" xr:uid="{00000000-0005-0000-0000-000096010000}"/>
    <cellStyle name="Accent4 7" xfId="413" xr:uid="{00000000-0005-0000-0000-000097010000}"/>
    <cellStyle name="Accent5" xfId="414" xr:uid="{00000000-0005-0000-0000-000098010000}"/>
    <cellStyle name="Accent5 2" xfId="415" xr:uid="{00000000-0005-0000-0000-000099010000}"/>
    <cellStyle name="Accent5 2 2" xfId="416" xr:uid="{00000000-0005-0000-0000-00009A010000}"/>
    <cellStyle name="Accent5 2 3" xfId="417" xr:uid="{00000000-0005-0000-0000-00009B010000}"/>
    <cellStyle name="Accent5 2 4" xfId="418" xr:uid="{00000000-0005-0000-0000-00009C010000}"/>
    <cellStyle name="Accent5 2 5" xfId="419" xr:uid="{00000000-0005-0000-0000-00009D010000}"/>
    <cellStyle name="Accent5 3" xfId="420" xr:uid="{00000000-0005-0000-0000-00009E010000}"/>
    <cellStyle name="Accent5 4" xfId="421" xr:uid="{00000000-0005-0000-0000-00009F010000}"/>
    <cellStyle name="Accent5 4 2" xfId="422" xr:uid="{00000000-0005-0000-0000-0000A0010000}"/>
    <cellStyle name="Accent5 5" xfId="423" xr:uid="{00000000-0005-0000-0000-0000A1010000}"/>
    <cellStyle name="Accent5 6" xfId="424" xr:uid="{00000000-0005-0000-0000-0000A2010000}"/>
    <cellStyle name="Accent5 7" xfId="425" xr:uid="{00000000-0005-0000-0000-0000A3010000}"/>
    <cellStyle name="Accent6" xfId="426" xr:uid="{00000000-0005-0000-0000-0000A4010000}"/>
    <cellStyle name="Accent6 2" xfId="427" xr:uid="{00000000-0005-0000-0000-0000A5010000}"/>
    <cellStyle name="Accent6 2 2" xfId="428" xr:uid="{00000000-0005-0000-0000-0000A6010000}"/>
    <cellStyle name="Accent6 2 3" xfId="429" xr:uid="{00000000-0005-0000-0000-0000A7010000}"/>
    <cellStyle name="Accent6 2 4" xfId="430" xr:uid="{00000000-0005-0000-0000-0000A8010000}"/>
    <cellStyle name="Accent6 2 5" xfId="431" xr:uid="{00000000-0005-0000-0000-0000A9010000}"/>
    <cellStyle name="Accent6 3" xfId="432" xr:uid="{00000000-0005-0000-0000-0000AA010000}"/>
    <cellStyle name="Accent6 4" xfId="433" xr:uid="{00000000-0005-0000-0000-0000AB010000}"/>
    <cellStyle name="Accent6 4 2" xfId="434" xr:uid="{00000000-0005-0000-0000-0000AC010000}"/>
    <cellStyle name="Accent6 5" xfId="435" xr:uid="{00000000-0005-0000-0000-0000AD010000}"/>
    <cellStyle name="Accent6 6" xfId="436" xr:uid="{00000000-0005-0000-0000-0000AE010000}"/>
    <cellStyle name="Accent6 7" xfId="437" xr:uid="{00000000-0005-0000-0000-0000AF010000}"/>
    <cellStyle name="Bad" xfId="438" xr:uid="{00000000-0005-0000-0000-0000B0010000}"/>
    <cellStyle name="Bad 2" xfId="439" xr:uid="{00000000-0005-0000-0000-0000B1010000}"/>
    <cellStyle name="Bad 2 2" xfId="440" xr:uid="{00000000-0005-0000-0000-0000B2010000}"/>
    <cellStyle name="Bad 2 3" xfId="441" xr:uid="{00000000-0005-0000-0000-0000B3010000}"/>
    <cellStyle name="Bad 2 4" xfId="442" xr:uid="{00000000-0005-0000-0000-0000B4010000}"/>
    <cellStyle name="Bad 2 5" xfId="443" xr:uid="{00000000-0005-0000-0000-0000B5010000}"/>
    <cellStyle name="Bad 3" xfId="444" xr:uid="{00000000-0005-0000-0000-0000B6010000}"/>
    <cellStyle name="Bad 4" xfId="445" xr:uid="{00000000-0005-0000-0000-0000B7010000}"/>
    <cellStyle name="Bad 4 2" xfId="446" xr:uid="{00000000-0005-0000-0000-0000B8010000}"/>
    <cellStyle name="Bad 5" xfId="447" xr:uid="{00000000-0005-0000-0000-0000B9010000}"/>
    <cellStyle name="Bad 6" xfId="448" xr:uid="{00000000-0005-0000-0000-0000BA010000}"/>
    <cellStyle name="Bad 7" xfId="449" xr:uid="{00000000-0005-0000-0000-0000BB010000}"/>
    <cellStyle name="Calculation" xfId="450" xr:uid="{00000000-0005-0000-0000-0000BC010000}"/>
    <cellStyle name="Calculation 2" xfId="451" xr:uid="{00000000-0005-0000-0000-0000BD010000}"/>
    <cellStyle name="Calculation 2 2" xfId="452" xr:uid="{00000000-0005-0000-0000-0000BE010000}"/>
    <cellStyle name="Calculation 2 3" xfId="453" xr:uid="{00000000-0005-0000-0000-0000BF010000}"/>
    <cellStyle name="Calculation 2 4" xfId="454" xr:uid="{00000000-0005-0000-0000-0000C0010000}"/>
    <cellStyle name="Calculation 2 5" xfId="455" xr:uid="{00000000-0005-0000-0000-0000C1010000}"/>
    <cellStyle name="Calculation 2_anakia II etapi.xls sm. defeqturi" xfId="456" xr:uid="{00000000-0005-0000-0000-0000C2010000}"/>
    <cellStyle name="Calculation 3" xfId="457" xr:uid="{00000000-0005-0000-0000-0000C3010000}"/>
    <cellStyle name="Calculation 4" xfId="458" xr:uid="{00000000-0005-0000-0000-0000C4010000}"/>
    <cellStyle name="Calculation 4 2" xfId="459" xr:uid="{00000000-0005-0000-0000-0000C5010000}"/>
    <cellStyle name="Calculation 4_anakia II etapi.xls sm. defeqturi" xfId="460" xr:uid="{00000000-0005-0000-0000-0000C6010000}"/>
    <cellStyle name="Calculation 5" xfId="461" xr:uid="{00000000-0005-0000-0000-0000C7010000}"/>
    <cellStyle name="Calculation 6" xfId="462" xr:uid="{00000000-0005-0000-0000-0000C8010000}"/>
    <cellStyle name="Calculation 7" xfId="463" xr:uid="{00000000-0005-0000-0000-0000C9010000}"/>
    <cellStyle name="Check Cell" xfId="464" xr:uid="{00000000-0005-0000-0000-0000CA010000}"/>
    <cellStyle name="Check Cell 2" xfId="465" xr:uid="{00000000-0005-0000-0000-0000CB010000}"/>
    <cellStyle name="Check Cell 2 2" xfId="466" xr:uid="{00000000-0005-0000-0000-0000CC010000}"/>
    <cellStyle name="Check Cell 2 3" xfId="467" xr:uid="{00000000-0005-0000-0000-0000CD010000}"/>
    <cellStyle name="Check Cell 2 4" xfId="468" xr:uid="{00000000-0005-0000-0000-0000CE010000}"/>
    <cellStyle name="Check Cell 2 5" xfId="469" xr:uid="{00000000-0005-0000-0000-0000CF010000}"/>
    <cellStyle name="Check Cell 2_anakia II etapi.xls sm. defeqturi" xfId="470" xr:uid="{00000000-0005-0000-0000-0000D0010000}"/>
    <cellStyle name="Check Cell 3" xfId="471" xr:uid="{00000000-0005-0000-0000-0000D1010000}"/>
    <cellStyle name="Check Cell 4" xfId="472" xr:uid="{00000000-0005-0000-0000-0000D2010000}"/>
    <cellStyle name="Check Cell 4 2" xfId="473" xr:uid="{00000000-0005-0000-0000-0000D3010000}"/>
    <cellStyle name="Check Cell 4_anakia II etapi.xls sm. defeqturi" xfId="474" xr:uid="{00000000-0005-0000-0000-0000D4010000}"/>
    <cellStyle name="Check Cell 5" xfId="475" xr:uid="{00000000-0005-0000-0000-0000D5010000}"/>
    <cellStyle name="Check Cell 6" xfId="476" xr:uid="{00000000-0005-0000-0000-0000D6010000}"/>
    <cellStyle name="Check Cell 7" xfId="477" xr:uid="{00000000-0005-0000-0000-0000D7010000}"/>
    <cellStyle name="Comma" xfId="1" builtinId="3"/>
    <cellStyle name="Comma 10" xfId="479" xr:uid="{00000000-0005-0000-0000-0000D8010000}"/>
    <cellStyle name="Comma 10 2" xfId="480" xr:uid="{00000000-0005-0000-0000-0000D9010000}"/>
    <cellStyle name="Comma 11" xfId="481" xr:uid="{00000000-0005-0000-0000-0000DA010000}"/>
    <cellStyle name="Comma 12" xfId="482" xr:uid="{00000000-0005-0000-0000-0000DB010000}"/>
    <cellStyle name="Comma 12 2" xfId="483" xr:uid="{00000000-0005-0000-0000-0000DC010000}"/>
    <cellStyle name="Comma 12 3" xfId="484" xr:uid="{00000000-0005-0000-0000-0000DD010000}"/>
    <cellStyle name="Comma 12 4" xfId="485" xr:uid="{00000000-0005-0000-0000-0000DE010000}"/>
    <cellStyle name="Comma 12 5" xfId="486" xr:uid="{00000000-0005-0000-0000-0000DF010000}"/>
    <cellStyle name="Comma 12 6" xfId="487" xr:uid="{00000000-0005-0000-0000-0000E0010000}"/>
    <cellStyle name="Comma 12 7" xfId="488" xr:uid="{00000000-0005-0000-0000-0000E1010000}"/>
    <cellStyle name="Comma 12 8" xfId="489" xr:uid="{00000000-0005-0000-0000-0000E2010000}"/>
    <cellStyle name="Comma 13" xfId="490" xr:uid="{00000000-0005-0000-0000-0000E3010000}"/>
    <cellStyle name="Comma 14" xfId="491" xr:uid="{00000000-0005-0000-0000-0000E4010000}"/>
    <cellStyle name="Comma 15" xfId="492" xr:uid="{00000000-0005-0000-0000-0000E5010000}"/>
    <cellStyle name="Comma 15 2" xfId="493" xr:uid="{00000000-0005-0000-0000-0000E6010000}"/>
    <cellStyle name="Comma 16" xfId="494" xr:uid="{00000000-0005-0000-0000-0000E7010000}"/>
    <cellStyle name="Comma 17" xfId="495" xr:uid="{00000000-0005-0000-0000-0000E8010000}"/>
    <cellStyle name="Comma 17 2" xfId="496" xr:uid="{00000000-0005-0000-0000-0000E9010000}"/>
    <cellStyle name="Comma 18" xfId="497" xr:uid="{00000000-0005-0000-0000-0000EA010000}"/>
    <cellStyle name="Comma 19" xfId="498" xr:uid="{00000000-0005-0000-0000-0000EB010000}"/>
    <cellStyle name="Comma 2" xfId="499" xr:uid="{00000000-0005-0000-0000-0000EC010000}"/>
    <cellStyle name="Comma 2 2" xfId="500" xr:uid="{00000000-0005-0000-0000-0000ED010000}"/>
    <cellStyle name="Comma 2 2 2" xfId="501" xr:uid="{00000000-0005-0000-0000-0000EE010000}"/>
    <cellStyle name="Comma 2 2 3" xfId="502" xr:uid="{00000000-0005-0000-0000-0000EF010000}"/>
    <cellStyle name="Comma 2 3" xfId="503" xr:uid="{00000000-0005-0000-0000-0000F0010000}"/>
    <cellStyle name="Comma 20" xfId="504" xr:uid="{00000000-0005-0000-0000-0000F1010000}"/>
    <cellStyle name="Comma 3" xfId="505" xr:uid="{00000000-0005-0000-0000-0000F2010000}"/>
    <cellStyle name="Comma 4" xfId="506" xr:uid="{00000000-0005-0000-0000-0000F3010000}"/>
    <cellStyle name="Comma 5" xfId="507" xr:uid="{00000000-0005-0000-0000-0000F4010000}"/>
    <cellStyle name="Comma 6" xfId="508" xr:uid="{00000000-0005-0000-0000-0000F5010000}"/>
    <cellStyle name="Comma 7" xfId="509" xr:uid="{00000000-0005-0000-0000-0000F6010000}"/>
    <cellStyle name="Comma 8" xfId="510" xr:uid="{00000000-0005-0000-0000-0000F7010000}"/>
    <cellStyle name="Comma 9" xfId="511" xr:uid="{00000000-0005-0000-0000-0000F8010000}"/>
    <cellStyle name="Explanatory Text" xfId="512" xr:uid="{00000000-0005-0000-0000-0000F9010000}"/>
    <cellStyle name="Explanatory Text 2" xfId="513" xr:uid="{00000000-0005-0000-0000-0000FA010000}"/>
    <cellStyle name="Explanatory Text 2 2" xfId="514" xr:uid="{00000000-0005-0000-0000-0000FB010000}"/>
    <cellStyle name="Explanatory Text 2 3" xfId="515" xr:uid="{00000000-0005-0000-0000-0000FC010000}"/>
    <cellStyle name="Explanatory Text 2 4" xfId="516" xr:uid="{00000000-0005-0000-0000-0000FD010000}"/>
    <cellStyle name="Explanatory Text 2 5" xfId="517" xr:uid="{00000000-0005-0000-0000-0000FE010000}"/>
    <cellStyle name="Explanatory Text 3" xfId="518" xr:uid="{00000000-0005-0000-0000-0000FF010000}"/>
    <cellStyle name="Explanatory Text 4" xfId="519" xr:uid="{00000000-0005-0000-0000-000000020000}"/>
    <cellStyle name="Explanatory Text 4 2" xfId="520" xr:uid="{00000000-0005-0000-0000-000001020000}"/>
    <cellStyle name="Explanatory Text 5" xfId="521" xr:uid="{00000000-0005-0000-0000-000002020000}"/>
    <cellStyle name="Explanatory Text 6" xfId="522" xr:uid="{00000000-0005-0000-0000-000003020000}"/>
    <cellStyle name="Explanatory Text 7" xfId="523" xr:uid="{00000000-0005-0000-0000-000004020000}"/>
    <cellStyle name="Good" xfId="524" xr:uid="{00000000-0005-0000-0000-000005020000}"/>
    <cellStyle name="Good 2" xfId="525" xr:uid="{00000000-0005-0000-0000-000006020000}"/>
    <cellStyle name="Good 2 2" xfId="526" xr:uid="{00000000-0005-0000-0000-000007020000}"/>
    <cellStyle name="Good 2 3" xfId="527" xr:uid="{00000000-0005-0000-0000-000008020000}"/>
    <cellStyle name="Good 2 4" xfId="528" xr:uid="{00000000-0005-0000-0000-000009020000}"/>
    <cellStyle name="Good 2 5" xfId="529" xr:uid="{00000000-0005-0000-0000-00000A020000}"/>
    <cellStyle name="Good 3" xfId="530" xr:uid="{00000000-0005-0000-0000-00000B020000}"/>
    <cellStyle name="Good 4" xfId="531" xr:uid="{00000000-0005-0000-0000-00000C020000}"/>
    <cellStyle name="Good 4 2" xfId="532" xr:uid="{00000000-0005-0000-0000-00000D020000}"/>
    <cellStyle name="Good 5" xfId="533" xr:uid="{00000000-0005-0000-0000-00000E020000}"/>
    <cellStyle name="Good 6" xfId="534" xr:uid="{00000000-0005-0000-0000-00000F020000}"/>
    <cellStyle name="Good 7" xfId="535" xr:uid="{00000000-0005-0000-0000-000010020000}"/>
    <cellStyle name="Heading 1" xfId="536" xr:uid="{00000000-0005-0000-0000-000011020000}"/>
    <cellStyle name="Heading 1 2" xfId="537" xr:uid="{00000000-0005-0000-0000-000012020000}"/>
    <cellStyle name="Heading 1 2 2" xfId="538" xr:uid="{00000000-0005-0000-0000-000013020000}"/>
    <cellStyle name="Heading 1 2 3" xfId="539" xr:uid="{00000000-0005-0000-0000-000014020000}"/>
    <cellStyle name="Heading 1 2 4" xfId="540" xr:uid="{00000000-0005-0000-0000-000015020000}"/>
    <cellStyle name="Heading 1 2 5" xfId="541" xr:uid="{00000000-0005-0000-0000-000016020000}"/>
    <cellStyle name="Heading 1 2_anakia II etapi.xls sm. defeqturi" xfId="542" xr:uid="{00000000-0005-0000-0000-000017020000}"/>
    <cellStyle name="Heading 1 3" xfId="543" xr:uid="{00000000-0005-0000-0000-000018020000}"/>
    <cellStyle name="Heading 1 4" xfId="544" xr:uid="{00000000-0005-0000-0000-000019020000}"/>
    <cellStyle name="Heading 1 4 2" xfId="545" xr:uid="{00000000-0005-0000-0000-00001A020000}"/>
    <cellStyle name="Heading 1 4_anakia II etapi.xls sm. defeqturi" xfId="546" xr:uid="{00000000-0005-0000-0000-00001B020000}"/>
    <cellStyle name="Heading 1 5" xfId="547" xr:uid="{00000000-0005-0000-0000-00001C020000}"/>
    <cellStyle name="Heading 1 6" xfId="548" xr:uid="{00000000-0005-0000-0000-00001D020000}"/>
    <cellStyle name="Heading 1 7" xfId="549" xr:uid="{00000000-0005-0000-0000-00001E020000}"/>
    <cellStyle name="Heading 2" xfId="550" xr:uid="{00000000-0005-0000-0000-00001F020000}"/>
    <cellStyle name="Heading 2 2" xfId="551" xr:uid="{00000000-0005-0000-0000-000020020000}"/>
    <cellStyle name="Heading 2 2 2" xfId="552" xr:uid="{00000000-0005-0000-0000-000021020000}"/>
    <cellStyle name="Heading 2 2 3" xfId="553" xr:uid="{00000000-0005-0000-0000-000022020000}"/>
    <cellStyle name="Heading 2 2 4" xfId="554" xr:uid="{00000000-0005-0000-0000-000023020000}"/>
    <cellStyle name="Heading 2 2 5" xfId="555" xr:uid="{00000000-0005-0000-0000-000024020000}"/>
    <cellStyle name="Heading 2 2_anakia II etapi.xls sm. defeqturi" xfId="556" xr:uid="{00000000-0005-0000-0000-000025020000}"/>
    <cellStyle name="Heading 2 3" xfId="557" xr:uid="{00000000-0005-0000-0000-000026020000}"/>
    <cellStyle name="Heading 2 4" xfId="558" xr:uid="{00000000-0005-0000-0000-000027020000}"/>
    <cellStyle name="Heading 2 4 2" xfId="559" xr:uid="{00000000-0005-0000-0000-000028020000}"/>
    <cellStyle name="Heading 2 4_anakia II etapi.xls sm. defeqturi" xfId="560" xr:uid="{00000000-0005-0000-0000-000029020000}"/>
    <cellStyle name="Heading 2 5" xfId="561" xr:uid="{00000000-0005-0000-0000-00002A020000}"/>
    <cellStyle name="Heading 2 6" xfId="562" xr:uid="{00000000-0005-0000-0000-00002B020000}"/>
    <cellStyle name="Heading 2 7" xfId="563" xr:uid="{00000000-0005-0000-0000-00002C020000}"/>
    <cellStyle name="Heading 3" xfId="564" xr:uid="{00000000-0005-0000-0000-00002D020000}"/>
    <cellStyle name="Heading 3 2" xfId="565" xr:uid="{00000000-0005-0000-0000-00002E020000}"/>
    <cellStyle name="Heading 3 2 2" xfId="566" xr:uid="{00000000-0005-0000-0000-00002F020000}"/>
    <cellStyle name="Heading 3 2 3" xfId="567" xr:uid="{00000000-0005-0000-0000-000030020000}"/>
    <cellStyle name="Heading 3 2 4" xfId="568" xr:uid="{00000000-0005-0000-0000-000031020000}"/>
    <cellStyle name="Heading 3 2 5" xfId="569" xr:uid="{00000000-0005-0000-0000-000032020000}"/>
    <cellStyle name="Heading 3 2_anakia II etapi.xls sm. defeqturi" xfId="570" xr:uid="{00000000-0005-0000-0000-000033020000}"/>
    <cellStyle name="Heading 3 3" xfId="571" xr:uid="{00000000-0005-0000-0000-000034020000}"/>
    <cellStyle name="Heading 3 4" xfId="572" xr:uid="{00000000-0005-0000-0000-000035020000}"/>
    <cellStyle name="Heading 3 4 2" xfId="573" xr:uid="{00000000-0005-0000-0000-000036020000}"/>
    <cellStyle name="Heading 3 4_anakia II etapi.xls sm. defeqturi" xfId="574" xr:uid="{00000000-0005-0000-0000-000037020000}"/>
    <cellStyle name="Heading 3 5" xfId="575" xr:uid="{00000000-0005-0000-0000-000038020000}"/>
    <cellStyle name="Heading 3 6" xfId="576" xr:uid="{00000000-0005-0000-0000-000039020000}"/>
    <cellStyle name="Heading 3 7" xfId="577" xr:uid="{00000000-0005-0000-0000-00003A020000}"/>
    <cellStyle name="Heading 4" xfId="578" xr:uid="{00000000-0005-0000-0000-00003B020000}"/>
    <cellStyle name="Heading 4 2" xfId="579" xr:uid="{00000000-0005-0000-0000-00003C020000}"/>
    <cellStyle name="Heading 4 2 2" xfId="580" xr:uid="{00000000-0005-0000-0000-00003D020000}"/>
    <cellStyle name="Heading 4 2 3" xfId="581" xr:uid="{00000000-0005-0000-0000-00003E020000}"/>
    <cellStyle name="Heading 4 2 4" xfId="582" xr:uid="{00000000-0005-0000-0000-00003F020000}"/>
    <cellStyle name="Heading 4 2 5" xfId="583" xr:uid="{00000000-0005-0000-0000-000040020000}"/>
    <cellStyle name="Heading 4 3" xfId="584" xr:uid="{00000000-0005-0000-0000-000041020000}"/>
    <cellStyle name="Heading 4 4" xfId="585" xr:uid="{00000000-0005-0000-0000-000042020000}"/>
    <cellStyle name="Heading 4 4 2" xfId="586" xr:uid="{00000000-0005-0000-0000-000043020000}"/>
    <cellStyle name="Heading 4 5" xfId="587" xr:uid="{00000000-0005-0000-0000-000044020000}"/>
    <cellStyle name="Heading 4 6" xfId="588" xr:uid="{00000000-0005-0000-0000-000045020000}"/>
    <cellStyle name="Heading 4 7" xfId="589" xr:uid="{00000000-0005-0000-0000-000046020000}"/>
    <cellStyle name="Hyperlink 2" xfId="590" xr:uid="{00000000-0005-0000-0000-000047020000}"/>
    <cellStyle name="Input" xfId="591" xr:uid="{00000000-0005-0000-0000-000048020000}"/>
    <cellStyle name="Input 2" xfId="592" xr:uid="{00000000-0005-0000-0000-000049020000}"/>
    <cellStyle name="Input 2 2" xfId="593" xr:uid="{00000000-0005-0000-0000-00004A020000}"/>
    <cellStyle name="Input 2 3" xfId="594" xr:uid="{00000000-0005-0000-0000-00004B020000}"/>
    <cellStyle name="Input 2 4" xfId="595" xr:uid="{00000000-0005-0000-0000-00004C020000}"/>
    <cellStyle name="Input 2 5" xfId="596" xr:uid="{00000000-0005-0000-0000-00004D020000}"/>
    <cellStyle name="Input 2_anakia II etapi.xls sm. defeqturi" xfId="597" xr:uid="{00000000-0005-0000-0000-00004E020000}"/>
    <cellStyle name="Input 3" xfId="598" xr:uid="{00000000-0005-0000-0000-00004F020000}"/>
    <cellStyle name="Input 4" xfId="599" xr:uid="{00000000-0005-0000-0000-000050020000}"/>
    <cellStyle name="Input 4 2" xfId="600" xr:uid="{00000000-0005-0000-0000-000051020000}"/>
    <cellStyle name="Input 4_anakia II etapi.xls sm. defeqturi" xfId="601" xr:uid="{00000000-0005-0000-0000-000052020000}"/>
    <cellStyle name="Input 5" xfId="602" xr:uid="{00000000-0005-0000-0000-000053020000}"/>
    <cellStyle name="Input 6" xfId="603" xr:uid="{00000000-0005-0000-0000-000054020000}"/>
    <cellStyle name="Input 7" xfId="604" xr:uid="{00000000-0005-0000-0000-000055020000}"/>
    <cellStyle name="Linked Cell" xfId="605" xr:uid="{00000000-0005-0000-0000-000056020000}"/>
    <cellStyle name="Linked Cell 2" xfId="606" xr:uid="{00000000-0005-0000-0000-000057020000}"/>
    <cellStyle name="Linked Cell 2 2" xfId="607" xr:uid="{00000000-0005-0000-0000-000058020000}"/>
    <cellStyle name="Linked Cell 2 3" xfId="608" xr:uid="{00000000-0005-0000-0000-000059020000}"/>
    <cellStyle name="Linked Cell 2 4" xfId="609" xr:uid="{00000000-0005-0000-0000-00005A020000}"/>
    <cellStyle name="Linked Cell 2 5" xfId="610" xr:uid="{00000000-0005-0000-0000-00005B020000}"/>
    <cellStyle name="Linked Cell 2_anakia II etapi.xls sm. defeqturi" xfId="611" xr:uid="{00000000-0005-0000-0000-00005C020000}"/>
    <cellStyle name="Linked Cell 3" xfId="612" xr:uid="{00000000-0005-0000-0000-00005D020000}"/>
    <cellStyle name="Linked Cell 4" xfId="613" xr:uid="{00000000-0005-0000-0000-00005E020000}"/>
    <cellStyle name="Linked Cell 4 2" xfId="614" xr:uid="{00000000-0005-0000-0000-00005F020000}"/>
    <cellStyle name="Linked Cell 4_anakia II etapi.xls sm. defeqturi" xfId="615" xr:uid="{00000000-0005-0000-0000-000060020000}"/>
    <cellStyle name="Linked Cell 5" xfId="616" xr:uid="{00000000-0005-0000-0000-000061020000}"/>
    <cellStyle name="Linked Cell 6" xfId="617" xr:uid="{00000000-0005-0000-0000-000062020000}"/>
    <cellStyle name="Linked Cell 7" xfId="618" xr:uid="{00000000-0005-0000-0000-000063020000}"/>
    <cellStyle name="Neutral" xfId="619" xr:uid="{00000000-0005-0000-0000-000064020000}"/>
    <cellStyle name="Neutral 2" xfId="620" xr:uid="{00000000-0005-0000-0000-000065020000}"/>
    <cellStyle name="Neutral 2 2" xfId="621" xr:uid="{00000000-0005-0000-0000-000066020000}"/>
    <cellStyle name="Neutral 2 3" xfId="622" xr:uid="{00000000-0005-0000-0000-000067020000}"/>
    <cellStyle name="Neutral 2 4" xfId="623" xr:uid="{00000000-0005-0000-0000-000068020000}"/>
    <cellStyle name="Neutral 2 5" xfId="624" xr:uid="{00000000-0005-0000-0000-000069020000}"/>
    <cellStyle name="Neutral 3" xfId="625" xr:uid="{00000000-0005-0000-0000-00006A020000}"/>
    <cellStyle name="Neutral 4" xfId="626" xr:uid="{00000000-0005-0000-0000-00006B020000}"/>
    <cellStyle name="Neutral 4 2" xfId="627" xr:uid="{00000000-0005-0000-0000-00006C020000}"/>
    <cellStyle name="Neutral 5" xfId="628" xr:uid="{00000000-0005-0000-0000-00006D020000}"/>
    <cellStyle name="Neutral 6" xfId="629" xr:uid="{00000000-0005-0000-0000-00006E020000}"/>
    <cellStyle name="Neutral 7" xfId="630" xr:uid="{00000000-0005-0000-0000-00006F020000}"/>
    <cellStyle name="Normal" xfId="0" builtinId="0"/>
    <cellStyle name="Normal 10" xfId="631" xr:uid="{00000000-0005-0000-0000-000070020000}"/>
    <cellStyle name="Normal 10 2" xfId="632" xr:uid="{00000000-0005-0000-0000-000071020000}"/>
    <cellStyle name="Normal 11" xfId="633" xr:uid="{00000000-0005-0000-0000-000072020000}"/>
    <cellStyle name="Normal 11 2" xfId="634" xr:uid="{00000000-0005-0000-0000-000073020000}"/>
    <cellStyle name="Normal 11 2 2" xfId="635" xr:uid="{00000000-0005-0000-0000-000074020000}"/>
    <cellStyle name="Normal 11 3" xfId="636" xr:uid="{00000000-0005-0000-0000-000075020000}"/>
    <cellStyle name="Normal 11_GAZI-2010" xfId="637" xr:uid="{00000000-0005-0000-0000-000076020000}"/>
    <cellStyle name="Normal 12" xfId="638" xr:uid="{00000000-0005-0000-0000-000077020000}"/>
    <cellStyle name="Normal 12 2" xfId="639" xr:uid="{00000000-0005-0000-0000-000078020000}"/>
    <cellStyle name="Normal 12_gazis gare qseli" xfId="640" xr:uid="{00000000-0005-0000-0000-000079020000}"/>
    <cellStyle name="Normal 13" xfId="641" xr:uid="{00000000-0005-0000-0000-00007A020000}"/>
    <cellStyle name="Normal 13 2" xfId="642" xr:uid="{00000000-0005-0000-0000-00007B020000}"/>
    <cellStyle name="Normal 13 2 2" xfId="643" xr:uid="{00000000-0005-0000-0000-00007C020000}"/>
    <cellStyle name="Normal 13 2 3" xfId="644" xr:uid="{00000000-0005-0000-0000-00007D020000}"/>
    <cellStyle name="Normal 13 3" xfId="645" xr:uid="{00000000-0005-0000-0000-00007E020000}"/>
    <cellStyle name="Normal 13 3 2" xfId="646" xr:uid="{00000000-0005-0000-0000-00007F020000}"/>
    <cellStyle name="Normal 13 3 3" xfId="647" xr:uid="{00000000-0005-0000-0000-000080020000}"/>
    <cellStyle name="Normal 13 3 3 2" xfId="648" xr:uid="{00000000-0005-0000-0000-000081020000}"/>
    <cellStyle name="Normal 13 3 3 3" xfId="649" xr:uid="{00000000-0005-0000-0000-000082020000}"/>
    <cellStyle name="Normal 13 3 4" xfId="650" xr:uid="{00000000-0005-0000-0000-000083020000}"/>
    <cellStyle name="Normal 13 3 5" xfId="651" xr:uid="{00000000-0005-0000-0000-000084020000}"/>
    <cellStyle name="Normal 13 4" xfId="652" xr:uid="{00000000-0005-0000-0000-000085020000}"/>
    <cellStyle name="Normal 13 5" xfId="653" xr:uid="{00000000-0005-0000-0000-000086020000}"/>
    <cellStyle name="Normal 13 5 2" xfId="654" xr:uid="{00000000-0005-0000-0000-000087020000}"/>
    <cellStyle name="Normal 13 5 3" xfId="655" xr:uid="{00000000-0005-0000-0000-000088020000}"/>
    <cellStyle name="Normal 13 5 3 2" xfId="656" xr:uid="{00000000-0005-0000-0000-000089020000}"/>
    <cellStyle name="Normal 13 5 3 3" xfId="657" xr:uid="{00000000-0005-0000-0000-00008A020000}"/>
    <cellStyle name="Normal 13 5 3 4" xfId="658" xr:uid="{00000000-0005-0000-0000-00008B020000}"/>
    <cellStyle name="Normal 13 5 4" xfId="659" xr:uid="{00000000-0005-0000-0000-00008C020000}"/>
    <cellStyle name="Normal 13 6" xfId="660" xr:uid="{00000000-0005-0000-0000-00008D020000}"/>
    <cellStyle name="Normal 13 7" xfId="661" xr:uid="{00000000-0005-0000-0000-00008E020000}"/>
    <cellStyle name="Normal 13 8" xfId="662" xr:uid="{00000000-0005-0000-0000-00008F020000}"/>
    <cellStyle name="Normal 13_# 6-1 27.01.12 - копия (1)" xfId="663" xr:uid="{00000000-0005-0000-0000-000090020000}"/>
    <cellStyle name="Normal 14" xfId="664" xr:uid="{00000000-0005-0000-0000-000091020000}"/>
    <cellStyle name="Normal 14 2" xfId="665" xr:uid="{00000000-0005-0000-0000-000092020000}"/>
    <cellStyle name="Normal 14 3" xfId="666" xr:uid="{00000000-0005-0000-0000-000093020000}"/>
    <cellStyle name="Normal 14 3 2" xfId="667" xr:uid="{00000000-0005-0000-0000-000094020000}"/>
    <cellStyle name="Normal 14 4" xfId="668" xr:uid="{00000000-0005-0000-0000-000095020000}"/>
    <cellStyle name="Normal 14 5" xfId="669" xr:uid="{00000000-0005-0000-0000-000096020000}"/>
    <cellStyle name="Normal 14 6" xfId="670" xr:uid="{00000000-0005-0000-0000-000097020000}"/>
    <cellStyle name="Normal 14_anakia II etapi.xls sm. defeqturi" xfId="671" xr:uid="{00000000-0005-0000-0000-000098020000}"/>
    <cellStyle name="Normal 15" xfId="672" xr:uid="{00000000-0005-0000-0000-000099020000}"/>
    <cellStyle name="Normal 16" xfId="673" xr:uid="{00000000-0005-0000-0000-00009A020000}"/>
    <cellStyle name="Normal 16 2" xfId="674" xr:uid="{00000000-0005-0000-0000-00009B020000}"/>
    <cellStyle name="Normal 16 3" xfId="675" xr:uid="{00000000-0005-0000-0000-00009C020000}"/>
    <cellStyle name="Normal 16 4" xfId="676" xr:uid="{00000000-0005-0000-0000-00009D020000}"/>
    <cellStyle name="Normal 16_# 6-1 27.01.12 - копия (1)" xfId="677" xr:uid="{00000000-0005-0000-0000-00009E020000}"/>
    <cellStyle name="Normal 17" xfId="678" xr:uid="{00000000-0005-0000-0000-00009F020000}"/>
    <cellStyle name="Normal 18" xfId="679" xr:uid="{00000000-0005-0000-0000-0000A0020000}"/>
    <cellStyle name="Normal 19" xfId="680" xr:uid="{00000000-0005-0000-0000-0000A1020000}"/>
    <cellStyle name="Normal 2" xfId="4" xr:uid="{00000000-0005-0000-0000-0000A2020000}"/>
    <cellStyle name="Normal 2 10" xfId="682" xr:uid="{00000000-0005-0000-0000-0000A3020000}"/>
    <cellStyle name="Normal 2 11" xfId="683" xr:uid="{00000000-0005-0000-0000-0000A4020000}"/>
    <cellStyle name="Normal 2 12" xfId="681" xr:uid="{00000000-0005-0000-0000-0000A5020000}"/>
    <cellStyle name="Normal 2 2" xfId="684" xr:uid="{00000000-0005-0000-0000-0000A6020000}"/>
    <cellStyle name="Normal 2 2 2" xfId="685" xr:uid="{00000000-0005-0000-0000-0000A7020000}"/>
    <cellStyle name="Normal 2 2 3" xfId="686" xr:uid="{00000000-0005-0000-0000-0000A8020000}"/>
    <cellStyle name="Normal 2 2 4" xfId="687" xr:uid="{00000000-0005-0000-0000-0000A9020000}"/>
    <cellStyle name="Normal 2 2 5" xfId="688" xr:uid="{00000000-0005-0000-0000-0000AA020000}"/>
    <cellStyle name="Normal 2 2 6" xfId="689" xr:uid="{00000000-0005-0000-0000-0000AB020000}"/>
    <cellStyle name="Normal 2 2 7" xfId="690" xr:uid="{00000000-0005-0000-0000-0000AC020000}"/>
    <cellStyle name="Normal 2 2_2D4CD000" xfId="691" xr:uid="{00000000-0005-0000-0000-0000AD020000}"/>
    <cellStyle name="Normal 2 3" xfId="692" xr:uid="{00000000-0005-0000-0000-0000AE020000}"/>
    <cellStyle name="Normal 2 4" xfId="693" xr:uid="{00000000-0005-0000-0000-0000AF020000}"/>
    <cellStyle name="Normal 2 5" xfId="694" xr:uid="{00000000-0005-0000-0000-0000B0020000}"/>
    <cellStyle name="Normal 2 6" xfId="695" xr:uid="{00000000-0005-0000-0000-0000B1020000}"/>
    <cellStyle name="Normal 2 7" xfId="696" xr:uid="{00000000-0005-0000-0000-0000B2020000}"/>
    <cellStyle name="Normal 2 7 2" xfId="697" xr:uid="{00000000-0005-0000-0000-0000B3020000}"/>
    <cellStyle name="Normal 2 7 3" xfId="698" xr:uid="{00000000-0005-0000-0000-0000B4020000}"/>
    <cellStyle name="Normal 2 7_anakia II etapi.xls sm. defeqturi" xfId="699" xr:uid="{00000000-0005-0000-0000-0000B5020000}"/>
    <cellStyle name="Normal 2 8" xfId="700" xr:uid="{00000000-0005-0000-0000-0000B6020000}"/>
    <cellStyle name="Normal 2 9" xfId="701" xr:uid="{00000000-0005-0000-0000-0000B7020000}"/>
    <cellStyle name="Normal 2_anakia II etapi.xls sm. defeqturi" xfId="702" xr:uid="{00000000-0005-0000-0000-0000B8020000}"/>
    <cellStyle name="Normal 20" xfId="703" xr:uid="{00000000-0005-0000-0000-0000B9020000}"/>
    <cellStyle name="Normal 21" xfId="704" xr:uid="{00000000-0005-0000-0000-0000BA020000}"/>
    <cellStyle name="Normal 22" xfId="705" xr:uid="{00000000-0005-0000-0000-0000BB020000}"/>
    <cellStyle name="Normal 23" xfId="706" xr:uid="{00000000-0005-0000-0000-0000BC020000}"/>
    <cellStyle name="Normal 24" xfId="707" xr:uid="{00000000-0005-0000-0000-0000BD020000}"/>
    <cellStyle name="Normal 25" xfId="708" xr:uid="{00000000-0005-0000-0000-0000BE020000}"/>
    <cellStyle name="Normal 26" xfId="709" xr:uid="{00000000-0005-0000-0000-0000BF020000}"/>
    <cellStyle name="Normal 27" xfId="710" xr:uid="{00000000-0005-0000-0000-0000C0020000}"/>
    <cellStyle name="Normal 28" xfId="711" xr:uid="{00000000-0005-0000-0000-0000C1020000}"/>
    <cellStyle name="Normal 29" xfId="712" xr:uid="{00000000-0005-0000-0000-0000C2020000}"/>
    <cellStyle name="Normal 29 2" xfId="713" xr:uid="{00000000-0005-0000-0000-0000C3020000}"/>
    <cellStyle name="Normal 3" xfId="2" xr:uid="{00000000-0005-0000-0000-0000C4020000}"/>
    <cellStyle name="Normal 3 2" xfId="714" xr:uid="{00000000-0005-0000-0000-0000C5020000}"/>
    <cellStyle name="Normal 3 2 2" xfId="715" xr:uid="{00000000-0005-0000-0000-0000C6020000}"/>
    <cellStyle name="Normal 3 2_anakia II etapi.xls sm. defeqturi" xfId="716" xr:uid="{00000000-0005-0000-0000-0000C7020000}"/>
    <cellStyle name="Normal 3 3" xfId="717" xr:uid="{00000000-0005-0000-0000-0000C8020000}"/>
    <cellStyle name="Normal 30" xfId="718" xr:uid="{00000000-0005-0000-0000-0000C9020000}"/>
    <cellStyle name="Normal 30 2" xfId="719" xr:uid="{00000000-0005-0000-0000-0000CA020000}"/>
    <cellStyle name="Normal 31" xfId="720" xr:uid="{00000000-0005-0000-0000-0000CB020000}"/>
    <cellStyle name="Normal 32" xfId="721" xr:uid="{00000000-0005-0000-0000-0000CC020000}"/>
    <cellStyle name="Normal 32 2" xfId="722" xr:uid="{00000000-0005-0000-0000-0000CD020000}"/>
    <cellStyle name="Normal 32 2 2" xfId="723" xr:uid="{00000000-0005-0000-0000-0000CE020000}"/>
    <cellStyle name="Normal 32 3" xfId="724" xr:uid="{00000000-0005-0000-0000-0000CF020000}"/>
    <cellStyle name="Normal 32 3 2" xfId="725" xr:uid="{00000000-0005-0000-0000-0000D0020000}"/>
    <cellStyle name="Normal 32 3 2 2" xfId="726" xr:uid="{00000000-0005-0000-0000-0000D1020000}"/>
    <cellStyle name="Normal 32 4" xfId="727" xr:uid="{00000000-0005-0000-0000-0000D2020000}"/>
    <cellStyle name="Normal 32_# 6-1 27.01.12 - копия (1)" xfId="728" xr:uid="{00000000-0005-0000-0000-0000D3020000}"/>
    <cellStyle name="Normal 33" xfId="729" xr:uid="{00000000-0005-0000-0000-0000D4020000}"/>
    <cellStyle name="Normal 33 2" xfId="730" xr:uid="{00000000-0005-0000-0000-0000D5020000}"/>
    <cellStyle name="Normal 34" xfId="731" xr:uid="{00000000-0005-0000-0000-0000D6020000}"/>
    <cellStyle name="Normal 35" xfId="732" xr:uid="{00000000-0005-0000-0000-0000D7020000}"/>
    <cellStyle name="Normal 35 2" xfId="733" xr:uid="{00000000-0005-0000-0000-0000D8020000}"/>
    <cellStyle name="Normal 35 3" xfId="734" xr:uid="{00000000-0005-0000-0000-0000D9020000}"/>
    <cellStyle name="Normal 36" xfId="735" xr:uid="{00000000-0005-0000-0000-0000DA020000}"/>
    <cellStyle name="Normal 36 2" xfId="736" xr:uid="{00000000-0005-0000-0000-0000DB020000}"/>
    <cellStyle name="Normal 36 2 2" xfId="737" xr:uid="{00000000-0005-0000-0000-0000DC020000}"/>
    <cellStyle name="Normal 36 2 2 2" xfId="901" xr:uid="{00000000-0005-0000-0000-0000DD020000}"/>
    <cellStyle name="Normal 36 2 3" xfId="738" xr:uid="{00000000-0005-0000-0000-0000DE020000}"/>
    <cellStyle name="Normal 36 2 4" xfId="739" xr:uid="{00000000-0005-0000-0000-0000DF020000}"/>
    <cellStyle name="Normal 36 3" xfId="740" xr:uid="{00000000-0005-0000-0000-0000E0020000}"/>
    <cellStyle name="Normal 36 4" xfId="741" xr:uid="{00000000-0005-0000-0000-0000E1020000}"/>
    <cellStyle name="Normal 37" xfId="742" xr:uid="{00000000-0005-0000-0000-0000E2020000}"/>
    <cellStyle name="Normal 37 2" xfId="743" xr:uid="{00000000-0005-0000-0000-0000E3020000}"/>
    <cellStyle name="Normal 38" xfId="744" xr:uid="{00000000-0005-0000-0000-0000E4020000}"/>
    <cellStyle name="Normal 38 2" xfId="745" xr:uid="{00000000-0005-0000-0000-0000E5020000}"/>
    <cellStyle name="Normal 38 2 2" xfId="746" xr:uid="{00000000-0005-0000-0000-0000E6020000}"/>
    <cellStyle name="Normal 38 3" xfId="747" xr:uid="{00000000-0005-0000-0000-0000E7020000}"/>
    <cellStyle name="Normal 38 3 2" xfId="748" xr:uid="{00000000-0005-0000-0000-0000E8020000}"/>
    <cellStyle name="Normal 38 4" xfId="749" xr:uid="{00000000-0005-0000-0000-0000E9020000}"/>
    <cellStyle name="Normal 39" xfId="750" xr:uid="{00000000-0005-0000-0000-0000EA020000}"/>
    <cellStyle name="Normal 39 2" xfId="751" xr:uid="{00000000-0005-0000-0000-0000EB020000}"/>
    <cellStyle name="Normal 4" xfId="752" xr:uid="{00000000-0005-0000-0000-0000EC020000}"/>
    <cellStyle name="Normal 4 2" xfId="753" xr:uid="{00000000-0005-0000-0000-0000ED020000}"/>
    <cellStyle name="Normal 4 3" xfId="754" xr:uid="{00000000-0005-0000-0000-0000EE020000}"/>
    <cellStyle name="Normal 40" xfId="755" xr:uid="{00000000-0005-0000-0000-0000EF020000}"/>
    <cellStyle name="Normal 40 2" xfId="756" xr:uid="{00000000-0005-0000-0000-0000F0020000}"/>
    <cellStyle name="Normal 40 3" xfId="757" xr:uid="{00000000-0005-0000-0000-0000F1020000}"/>
    <cellStyle name="Normal 41" xfId="758" xr:uid="{00000000-0005-0000-0000-0000F2020000}"/>
    <cellStyle name="Normal 41 2" xfId="759" xr:uid="{00000000-0005-0000-0000-0000F3020000}"/>
    <cellStyle name="Normal 42" xfId="760" xr:uid="{00000000-0005-0000-0000-0000F4020000}"/>
    <cellStyle name="Normal 42 2" xfId="761" xr:uid="{00000000-0005-0000-0000-0000F5020000}"/>
    <cellStyle name="Normal 42 3" xfId="762" xr:uid="{00000000-0005-0000-0000-0000F6020000}"/>
    <cellStyle name="Normal 43" xfId="763" xr:uid="{00000000-0005-0000-0000-0000F7020000}"/>
    <cellStyle name="Normal 44" xfId="764" xr:uid="{00000000-0005-0000-0000-0000F8020000}"/>
    <cellStyle name="Normal 45" xfId="765" xr:uid="{00000000-0005-0000-0000-0000F9020000}"/>
    <cellStyle name="Normal 46" xfId="766" xr:uid="{00000000-0005-0000-0000-0000FA020000}"/>
    <cellStyle name="Normal 47" xfId="767" xr:uid="{00000000-0005-0000-0000-0000FB020000}"/>
    <cellStyle name="Normal 47 2" xfId="768" xr:uid="{00000000-0005-0000-0000-0000FC020000}"/>
    <cellStyle name="Normal 47 3" xfId="769" xr:uid="{00000000-0005-0000-0000-0000FD020000}"/>
    <cellStyle name="Normal 47 3 2" xfId="770" xr:uid="{00000000-0005-0000-0000-0000FE020000}"/>
    <cellStyle name="Normal 47 3 3" xfId="771" xr:uid="{00000000-0005-0000-0000-0000FF020000}"/>
    <cellStyle name="Normal 47 4" xfId="772" xr:uid="{00000000-0005-0000-0000-000000030000}"/>
    <cellStyle name="Normal 5" xfId="773" xr:uid="{00000000-0005-0000-0000-000001030000}"/>
    <cellStyle name="Normal 5 2" xfId="774" xr:uid="{00000000-0005-0000-0000-000002030000}"/>
    <cellStyle name="Normal 5 2 2" xfId="775" xr:uid="{00000000-0005-0000-0000-000003030000}"/>
    <cellStyle name="Normal 5 3" xfId="776" xr:uid="{00000000-0005-0000-0000-000004030000}"/>
    <cellStyle name="Normal 5 4" xfId="777" xr:uid="{00000000-0005-0000-0000-000005030000}"/>
    <cellStyle name="Normal 5 4 2" xfId="778" xr:uid="{00000000-0005-0000-0000-000006030000}"/>
    <cellStyle name="Normal 5 4 3" xfId="779" xr:uid="{00000000-0005-0000-0000-000007030000}"/>
    <cellStyle name="Normal 5 5" xfId="780" xr:uid="{00000000-0005-0000-0000-000008030000}"/>
    <cellStyle name="Normal 5_Copy of SAN2010" xfId="781" xr:uid="{00000000-0005-0000-0000-000009030000}"/>
    <cellStyle name="Normal 50" xfId="902" xr:uid="{00000000-0005-0000-0000-00000A030000}"/>
    <cellStyle name="Normal 6" xfId="782" xr:uid="{00000000-0005-0000-0000-00000B030000}"/>
    <cellStyle name="Normal 7" xfId="783" xr:uid="{00000000-0005-0000-0000-00000C030000}"/>
    <cellStyle name="Normal 75" xfId="784" xr:uid="{00000000-0005-0000-0000-00000D030000}"/>
    <cellStyle name="Normal 8" xfId="785" xr:uid="{00000000-0005-0000-0000-00000E030000}"/>
    <cellStyle name="Normal 8 2" xfId="786" xr:uid="{00000000-0005-0000-0000-00000F030000}"/>
    <cellStyle name="Normal 8_2D4CD000" xfId="787" xr:uid="{00000000-0005-0000-0000-000010030000}"/>
    <cellStyle name="Normal 9" xfId="788" xr:uid="{00000000-0005-0000-0000-000011030000}"/>
    <cellStyle name="Normal 9 2" xfId="789" xr:uid="{00000000-0005-0000-0000-000012030000}"/>
    <cellStyle name="Normal 9 2 2" xfId="790" xr:uid="{00000000-0005-0000-0000-000013030000}"/>
    <cellStyle name="Normal 9 2 3" xfId="791" xr:uid="{00000000-0005-0000-0000-000014030000}"/>
    <cellStyle name="Normal 9 2 4" xfId="792" xr:uid="{00000000-0005-0000-0000-000015030000}"/>
    <cellStyle name="Normal 9 2_anakia II etapi.xls sm. defeqturi" xfId="793" xr:uid="{00000000-0005-0000-0000-000016030000}"/>
    <cellStyle name="Normal 9_2D4CD000" xfId="794" xr:uid="{00000000-0005-0000-0000-000017030000}"/>
    <cellStyle name="Normal_gare wyalsadfenigagarini 2 2" xfId="795" xr:uid="{00000000-0005-0000-0000-00001C030000}"/>
    <cellStyle name="Note" xfId="796" xr:uid="{00000000-0005-0000-0000-000020030000}"/>
    <cellStyle name="Note 2" xfId="797" xr:uid="{00000000-0005-0000-0000-000021030000}"/>
    <cellStyle name="Note 2 2" xfId="798" xr:uid="{00000000-0005-0000-0000-000022030000}"/>
    <cellStyle name="Note 2 3" xfId="799" xr:uid="{00000000-0005-0000-0000-000023030000}"/>
    <cellStyle name="Note 2 4" xfId="800" xr:uid="{00000000-0005-0000-0000-000024030000}"/>
    <cellStyle name="Note 2 5" xfId="801" xr:uid="{00000000-0005-0000-0000-000025030000}"/>
    <cellStyle name="Note 2_anakia II etapi.xls sm. defeqturi" xfId="802" xr:uid="{00000000-0005-0000-0000-000026030000}"/>
    <cellStyle name="Note 3" xfId="803" xr:uid="{00000000-0005-0000-0000-000027030000}"/>
    <cellStyle name="Note 4" xfId="804" xr:uid="{00000000-0005-0000-0000-000028030000}"/>
    <cellStyle name="Note 4 2" xfId="805" xr:uid="{00000000-0005-0000-0000-000029030000}"/>
    <cellStyle name="Note 4_anakia II etapi.xls sm. defeqturi" xfId="806" xr:uid="{00000000-0005-0000-0000-00002A030000}"/>
    <cellStyle name="Note 5" xfId="807" xr:uid="{00000000-0005-0000-0000-00002B030000}"/>
    <cellStyle name="Note 6" xfId="808" xr:uid="{00000000-0005-0000-0000-00002C030000}"/>
    <cellStyle name="Note 7" xfId="809" xr:uid="{00000000-0005-0000-0000-00002D030000}"/>
    <cellStyle name="Output" xfId="810" xr:uid="{00000000-0005-0000-0000-00002E030000}"/>
    <cellStyle name="Output 2" xfId="811" xr:uid="{00000000-0005-0000-0000-00002F030000}"/>
    <cellStyle name="Output 2 2" xfId="812" xr:uid="{00000000-0005-0000-0000-000030030000}"/>
    <cellStyle name="Output 2 3" xfId="813" xr:uid="{00000000-0005-0000-0000-000031030000}"/>
    <cellStyle name="Output 2 4" xfId="814" xr:uid="{00000000-0005-0000-0000-000032030000}"/>
    <cellStyle name="Output 2 5" xfId="815" xr:uid="{00000000-0005-0000-0000-000033030000}"/>
    <cellStyle name="Output 2_anakia II etapi.xls sm. defeqturi" xfId="816" xr:uid="{00000000-0005-0000-0000-000034030000}"/>
    <cellStyle name="Output 3" xfId="817" xr:uid="{00000000-0005-0000-0000-000035030000}"/>
    <cellStyle name="Output 4" xfId="818" xr:uid="{00000000-0005-0000-0000-000036030000}"/>
    <cellStyle name="Output 4 2" xfId="819" xr:uid="{00000000-0005-0000-0000-000037030000}"/>
    <cellStyle name="Output 4_anakia II etapi.xls sm. defeqturi" xfId="820" xr:uid="{00000000-0005-0000-0000-000038030000}"/>
    <cellStyle name="Output 5" xfId="821" xr:uid="{00000000-0005-0000-0000-000039030000}"/>
    <cellStyle name="Output 6" xfId="822" xr:uid="{00000000-0005-0000-0000-00003A030000}"/>
    <cellStyle name="Output 7" xfId="823" xr:uid="{00000000-0005-0000-0000-00003B030000}"/>
    <cellStyle name="Percent 2" xfId="824" xr:uid="{00000000-0005-0000-0000-00003C030000}"/>
    <cellStyle name="Percent 3" xfId="825" xr:uid="{00000000-0005-0000-0000-00003D030000}"/>
    <cellStyle name="Percent 3 2" xfId="826" xr:uid="{00000000-0005-0000-0000-00003E030000}"/>
    <cellStyle name="Percent 4" xfId="827" xr:uid="{00000000-0005-0000-0000-00003F030000}"/>
    <cellStyle name="Percent 5" xfId="828" xr:uid="{00000000-0005-0000-0000-000040030000}"/>
    <cellStyle name="Percent 6" xfId="829" xr:uid="{00000000-0005-0000-0000-000041030000}"/>
    <cellStyle name="Style 1" xfId="830" xr:uid="{00000000-0005-0000-0000-000042030000}"/>
    <cellStyle name="Title" xfId="831" xr:uid="{00000000-0005-0000-0000-000043030000}"/>
    <cellStyle name="Title 2" xfId="832" xr:uid="{00000000-0005-0000-0000-000044030000}"/>
    <cellStyle name="Title 2 2" xfId="833" xr:uid="{00000000-0005-0000-0000-000045030000}"/>
    <cellStyle name="Title 2 3" xfId="834" xr:uid="{00000000-0005-0000-0000-000046030000}"/>
    <cellStyle name="Title 2 4" xfId="835" xr:uid="{00000000-0005-0000-0000-000047030000}"/>
    <cellStyle name="Title 2 5" xfId="836" xr:uid="{00000000-0005-0000-0000-000048030000}"/>
    <cellStyle name="Title 3" xfId="837" xr:uid="{00000000-0005-0000-0000-000049030000}"/>
    <cellStyle name="Title 4" xfId="838" xr:uid="{00000000-0005-0000-0000-00004A030000}"/>
    <cellStyle name="Title 4 2" xfId="839" xr:uid="{00000000-0005-0000-0000-00004B030000}"/>
    <cellStyle name="Title 5" xfId="840" xr:uid="{00000000-0005-0000-0000-00004C030000}"/>
    <cellStyle name="Title 6" xfId="841" xr:uid="{00000000-0005-0000-0000-00004D030000}"/>
    <cellStyle name="Title 7" xfId="842" xr:uid="{00000000-0005-0000-0000-00004E030000}"/>
    <cellStyle name="Total" xfId="843" xr:uid="{00000000-0005-0000-0000-00004F030000}"/>
    <cellStyle name="Total 2" xfId="844" xr:uid="{00000000-0005-0000-0000-000050030000}"/>
    <cellStyle name="Total 2 2" xfId="845" xr:uid="{00000000-0005-0000-0000-000051030000}"/>
    <cellStyle name="Total 2 3" xfId="846" xr:uid="{00000000-0005-0000-0000-000052030000}"/>
    <cellStyle name="Total 2 4" xfId="847" xr:uid="{00000000-0005-0000-0000-000053030000}"/>
    <cellStyle name="Total 2 5" xfId="848" xr:uid="{00000000-0005-0000-0000-000054030000}"/>
    <cellStyle name="Total 2_anakia II etapi.xls sm. defeqturi" xfId="849" xr:uid="{00000000-0005-0000-0000-000055030000}"/>
    <cellStyle name="Total 3" xfId="850" xr:uid="{00000000-0005-0000-0000-000056030000}"/>
    <cellStyle name="Total 4" xfId="851" xr:uid="{00000000-0005-0000-0000-000057030000}"/>
    <cellStyle name="Total 4 2" xfId="852" xr:uid="{00000000-0005-0000-0000-000058030000}"/>
    <cellStyle name="Total 4_anakia II etapi.xls sm. defeqturi" xfId="853" xr:uid="{00000000-0005-0000-0000-000059030000}"/>
    <cellStyle name="Total 5" xfId="854" xr:uid="{00000000-0005-0000-0000-00005A030000}"/>
    <cellStyle name="Total 6" xfId="855" xr:uid="{00000000-0005-0000-0000-00005B030000}"/>
    <cellStyle name="Total 7" xfId="856" xr:uid="{00000000-0005-0000-0000-00005C030000}"/>
    <cellStyle name="Warning Text" xfId="857" xr:uid="{00000000-0005-0000-0000-00005D030000}"/>
    <cellStyle name="Warning Text 2" xfId="858" xr:uid="{00000000-0005-0000-0000-00005E030000}"/>
    <cellStyle name="Warning Text 2 2" xfId="859" xr:uid="{00000000-0005-0000-0000-00005F030000}"/>
    <cellStyle name="Warning Text 2 3" xfId="860" xr:uid="{00000000-0005-0000-0000-000060030000}"/>
    <cellStyle name="Warning Text 2 4" xfId="861" xr:uid="{00000000-0005-0000-0000-000061030000}"/>
    <cellStyle name="Warning Text 2 5" xfId="862" xr:uid="{00000000-0005-0000-0000-000062030000}"/>
    <cellStyle name="Warning Text 3" xfId="863" xr:uid="{00000000-0005-0000-0000-000063030000}"/>
    <cellStyle name="Warning Text 4" xfId="864" xr:uid="{00000000-0005-0000-0000-000064030000}"/>
    <cellStyle name="Warning Text 4 2" xfId="865" xr:uid="{00000000-0005-0000-0000-000065030000}"/>
    <cellStyle name="Warning Text 5" xfId="866" xr:uid="{00000000-0005-0000-0000-000066030000}"/>
    <cellStyle name="Warning Text 6" xfId="867" xr:uid="{00000000-0005-0000-0000-000067030000}"/>
    <cellStyle name="Warning Text 7" xfId="868" xr:uid="{00000000-0005-0000-0000-000068030000}"/>
    <cellStyle name="Обычный 10" xfId="869" xr:uid="{00000000-0005-0000-0000-00006B030000}"/>
    <cellStyle name="Обычный 10 2" xfId="870" xr:uid="{00000000-0005-0000-0000-00006C030000}"/>
    <cellStyle name="Обычный 11" xfId="5" xr:uid="{00000000-0005-0000-0000-00006D030000}"/>
    <cellStyle name="Обычный 2" xfId="3" xr:uid="{00000000-0005-0000-0000-00006E030000}"/>
    <cellStyle name="Обычный 2 2" xfId="871" xr:uid="{00000000-0005-0000-0000-00006F030000}"/>
    <cellStyle name="Обычный 3" xfId="872" xr:uid="{00000000-0005-0000-0000-000070030000}"/>
    <cellStyle name="Обычный 3 2" xfId="873" xr:uid="{00000000-0005-0000-0000-000071030000}"/>
    <cellStyle name="Обычный 3 3" xfId="874" xr:uid="{00000000-0005-0000-0000-000072030000}"/>
    <cellStyle name="Обычный 4" xfId="875" xr:uid="{00000000-0005-0000-0000-000073030000}"/>
    <cellStyle name="Обычный 4 2" xfId="876" xr:uid="{00000000-0005-0000-0000-000074030000}"/>
    <cellStyle name="Обычный 4 3" xfId="877" xr:uid="{00000000-0005-0000-0000-000075030000}"/>
    <cellStyle name="Обычный 4 4" xfId="878" xr:uid="{00000000-0005-0000-0000-000076030000}"/>
    <cellStyle name="Обычный 5" xfId="879" xr:uid="{00000000-0005-0000-0000-000077030000}"/>
    <cellStyle name="Обычный 5 2" xfId="880" xr:uid="{00000000-0005-0000-0000-000078030000}"/>
    <cellStyle name="Обычный 5 2 2" xfId="881" xr:uid="{00000000-0005-0000-0000-000079030000}"/>
    <cellStyle name="Обычный 5 3" xfId="882" xr:uid="{00000000-0005-0000-0000-00007A030000}"/>
    <cellStyle name="Обычный 5 4" xfId="883" xr:uid="{00000000-0005-0000-0000-00007B030000}"/>
    <cellStyle name="Обычный 5 4 2" xfId="884" xr:uid="{00000000-0005-0000-0000-00007C030000}"/>
    <cellStyle name="Обычный 5 5" xfId="885" xr:uid="{00000000-0005-0000-0000-00007D030000}"/>
    <cellStyle name="Обычный 6" xfId="886" xr:uid="{00000000-0005-0000-0000-00007E030000}"/>
    <cellStyle name="Обычный 6 2" xfId="887" xr:uid="{00000000-0005-0000-0000-00007F030000}"/>
    <cellStyle name="Обычный 7" xfId="888" xr:uid="{00000000-0005-0000-0000-000080030000}"/>
    <cellStyle name="Обычный 8" xfId="889" xr:uid="{00000000-0005-0000-0000-000081030000}"/>
    <cellStyle name="Обычный 8 2" xfId="890" xr:uid="{00000000-0005-0000-0000-000082030000}"/>
    <cellStyle name="Обычный 9" xfId="891" xr:uid="{00000000-0005-0000-0000-000083030000}"/>
    <cellStyle name="Плохой 2" xfId="892" xr:uid="{00000000-0005-0000-0000-000086030000}"/>
    <cellStyle name="Процентный 2" xfId="893" xr:uid="{00000000-0005-0000-0000-000087030000}"/>
    <cellStyle name="Процентный 3" xfId="894" xr:uid="{00000000-0005-0000-0000-000088030000}"/>
    <cellStyle name="Процентный 3 2" xfId="895" xr:uid="{00000000-0005-0000-0000-000089030000}"/>
    <cellStyle name="Финансовый 2" xfId="896" xr:uid="{00000000-0005-0000-0000-00008B030000}"/>
    <cellStyle name="Финансовый 2 2" xfId="897" xr:uid="{00000000-0005-0000-0000-00008C030000}"/>
    <cellStyle name="Финансовый 3" xfId="898" xr:uid="{00000000-0005-0000-0000-00008D030000}"/>
    <cellStyle name="Финансовый 4" xfId="899" xr:uid="{00000000-0005-0000-0000-00008E030000}"/>
    <cellStyle name="Финансовый 5" xfId="900" xr:uid="{00000000-0005-0000-0000-00008F030000}"/>
    <cellStyle name="Финансовый 6" xfId="478" xr:uid="{00000000-0005-0000-0000-000090030000}"/>
  </cellStyles>
  <dxfs count="0"/>
  <tableStyles count="0" defaultTableStyle="TableStyleMedium9" defaultPivotStyle="PivotStyleLight16"/>
  <colors>
    <mruColors>
      <color rgb="FFFFFFCC"/>
      <color rgb="FFFFCCFF"/>
      <color rgb="FF00FF99"/>
      <color rgb="FF66FFCC"/>
      <color rgb="FF9900FF"/>
      <color rgb="FFFF99FF"/>
      <color rgb="FFFF66FF"/>
      <color rgb="FFFED2A2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N548"/>
  <sheetViews>
    <sheetView tabSelected="1" topLeftCell="A193" zoomScale="80" zoomScaleNormal="80" workbookViewId="0">
      <selection activeCell="T10" sqref="T10"/>
    </sheetView>
  </sheetViews>
  <sheetFormatPr defaultColWidth="8.85546875" defaultRowHeight="15.75"/>
  <cols>
    <col min="1" max="1" width="6.7109375" style="2" customWidth="1"/>
    <col min="2" max="2" width="8.140625" style="80" customWidth="1"/>
    <col min="3" max="3" width="29.85546875" style="6" customWidth="1"/>
    <col min="4" max="4" width="8.28515625" style="2" customWidth="1"/>
    <col min="5" max="5" width="10" style="15" customWidth="1"/>
    <col min="6" max="6" width="10.42578125" style="1" customWidth="1"/>
    <col min="7" max="7" width="9.140625" style="8" customWidth="1"/>
    <col min="8" max="8" width="10.140625" style="8" customWidth="1"/>
    <col min="9" max="9" width="9.28515625" style="8" customWidth="1"/>
    <col min="10" max="10" width="12" style="8" customWidth="1"/>
    <col min="11" max="11" width="6.5703125" style="8" customWidth="1"/>
    <col min="12" max="12" width="9.42578125" style="8" customWidth="1"/>
    <col min="13" max="13" width="11.42578125" style="8" customWidth="1"/>
    <col min="14" max="14" width="12.140625" style="12" customWidth="1"/>
    <col min="15" max="16384" width="8.85546875" style="12"/>
  </cols>
  <sheetData>
    <row r="1" spans="1:14" ht="53.45" customHeight="1">
      <c r="A1" s="176" t="s">
        <v>220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4" ht="21">
      <c r="A2" s="176" t="s">
        <v>161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>
      <c r="A3" s="111"/>
      <c r="B3" s="46"/>
      <c r="C3" s="175" t="s">
        <v>162</v>
      </c>
      <c r="D3" s="175"/>
      <c r="E3" s="175"/>
      <c r="F3" s="175"/>
      <c r="G3" s="175"/>
      <c r="H3" s="175"/>
      <c r="I3" s="175"/>
      <c r="J3" s="175"/>
      <c r="K3" s="175"/>
      <c r="L3" s="175"/>
      <c r="M3" s="11"/>
    </row>
    <row r="4" spans="1:14">
      <c r="A4" s="111"/>
      <c r="B4" s="46"/>
      <c r="C4" s="126"/>
      <c r="D4" s="46"/>
      <c r="E4" s="130"/>
      <c r="F4" s="120"/>
      <c r="G4" s="11"/>
      <c r="H4" s="11"/>
      <c r="I4" s="11"/>
      <c r="J4" s="11"/>
      <c r="K4" s="11"/>
      <c r="L4" s="11"/>
      <c r="M4" s="11"/>
    </row>
    <row r="5" spans="1:14" ht="35.450000000000003" customHeight="1">
      <c r="A5" s="170" t="s">
        <v>0</v>
      </c>
      <c r="B5" s="177" t="s">
        <v>1</v>
      </c>
      <c r="C5" s="178" t="s">
        <v>2</v>
      </c>
      <c r="D5" s="170" t="s">
        <v>3</v>
      </c>
      <c r="E5" s="182" t="s">
        <v>63</v>
      </c>
      <c r="F5" s="182"/>
      <c r="G5" s="179" t="s">
        <v>4</v>
      </c>
      <c r="H5" s="179"/>
      <c r="I5" s="179" t="s">
        <v>5</v>
      </c>
      <c r="J5" s="179"/>
      <c r="K5" s="180" t="s">
        <v>25</v>
      </c>
      <c r="L5" s="181"/>
      <c r="M5" s="179" t="s">
        <v>6</v>
      </c>
    </row>
    <row r="6" spans="1:14" ht="47.25">
      <c r="A6" s="170"/>
      <c r="B6" s="177"/>
      <c r="C6" s="178"/>
      <c r="D6" s="170"/>
      <c r="E6" s="16" t="s">
        <v>64</v>
      </c>
      <c r="F6" s="31" t="s">
        <v>18</v>
      </c>
      <c r="G6" s="33" t="s">
        <v>7</v>
      </c>
      <c r="H6" s="33" t="s">
        <v>8</v>
      </c>
      <c r="I6" s="33" t="s">
        <v>7</v>
      </c>
      <c r="J6" s="33" t="s">
        <v>8</v>
      </c>
      <c r="K6" s="33" t="s">
        <v>7</v>
      </c>
      <c r="L6" s="33" t="s">
        <v>8</v>
      </c>
      <c r="M6" s="179"/>
    </row>
    <row r="7" spans="1:14">
      <c r="A7" s="118">
        <v>1</v>
      </c>
      <c r="B7" s="112">
        <v>2</v>
      </c>
      <c r="C7" s="114">
        <v>3</v>
      </c>
      <c r="D7" s="118">
        <v>4</v>
      </c>
      <c r="E7" s="16">
        <v>5</v>
      </c>
      <c r="F7" s="31">
        <v>6</v>
      </c>
      <c r="G7" s="16">
        <v>7</v>
      </c>
      <c r="H7" s="31">
        <v>8</v>
      </c>
      <c r="I7" s="16">
        <v>9</v>
      </c>
      <c r="J7" s="31">
        <v>10</v>
      </c>
      <c r="K7" s="16">
        <v>11</v>
      </c>
      <c r="L7" s="31">
        <v>12</v>
      </c>
      <c r="M7" s="16">
        <v>13</v>
      </c>
    </row>
    <row r="8" spans="1:14" s="41" customFormat="1" ht="65.25" customHeight="1">
      <c r="A8" s="171"/>
      <c r="B8" s="147" t="s">
        <v>154</v>
      </c>
      <c r="C8" s="67" t="s">
        <v>170</v>
      </c>
      <c r="D8" s="147" t="s">
        <v>14</v>
      </c>
      <c r="E8" s="17"/>
      <c r="F8" s="32">
        <v>6</v>
      </c>
      <c r="G8" s="148"/>
      <c r="H8" s="148"/>
      <c r="I8" s="148"/>
      <c r="J8" s="148"/>
      <c r="K8" s="148"/>
      <c r="L8" s="148"/>
      <c r="M8" s="148"/>
      <c r="N8" s="115"/>
    </row>
    <row r="9" spans="1:14" s="41" customFormat="1" ht="63.75" customHeight="1">
      <c r="A9" s="171"/>
      <c r="B9" s="147" t="s">
        <v>85</v>
      </c>
      <c r="C9" s="69" t="s">
        <v>171</v>
      </c>
      <c r="D9" s="43" t="s">
        <v>13</v>
      </c>
      <c r="E9" s="36"/>
      <c r="F9" s="32">
        <v>2</v>
      </c>
      <c r="G9" s="148"/>
      <c r="H9" s="148"/>
      <c r="I9" s="148"/>
      <c r="J9" s="148"/>
      <c r="K9" s="148"/>
      <c r="L9" s="148"/>
      <c r="M9" s="148"/>
      <c r="N9" s="115"/>
    </row>
    <row r="10" spans="1:14" s="41" customFormat="1" ht="64.5" customHeight="1">
      <c r="A10" s="171"/>
      <c r="B10" s="147"/>
      <c r="C10" s="88" t="s">
        <v>21</v>
      </c>
      <c r="D10" s="143" t="s">
        <v>23</v>
      </c>
      <c r="E10" s="121">
        <v>3.88</v>
      </c>
      <c r="F10" s="123">
        <f>F9*E10</f>
        <v>7.76</v>
      </c>
      <c r="G10" s="125"/>
      <c r="H10" s="148"/>
      <c r="I10" s="148"/>
      <c r="J10" s="148"/>
      <c r="K10" s="148"/>
      <c r="L10" s="148"/>
      <c r="M10" s="148"/>
      <c r="N10" s="115"/>
    </row>
    <row r="11" spans="1:14" s="41" customFormat="1" ht="96" customHeight="1">
      <c r="A11" s="171"/>
      <c r="B11" s="147" t="s">
        <v>132</v>
      </c>
      <c r="C11" s="34" t="s">
        <v>172</v>
      </c>
      <c r="D11" s="147" t="s">
        <v>134</v>
      </c>
      <c r="E11" s="17"/>
      <c r="F11" s="32">
        <v>1</v>
      </c>
      <c r="G11" s="50"/>
      <c r="H11" s="148"/>
      <c r="I11" s="50"/>
      <c r="J11" s="148"/>
      <c r="K11" s="50"/>
      <c r="L11" s="148"/>
      <c r="M11" s="148"/>
      <c r="N11" s="115"/>
    </row>
    <row r="12" spans="1:14" s="41" customFormat="1" ht="58.5" customHeight="1">
      <c r="A12" s="171"/>
      <c r="B12" s="147"/>
      <c r="C12" s="51" t="s">
        <v>48</v>
      </c>
      <c r="D12" s="145" t="s">
        <v>60</v>
      </c>
      <c r="E12" s="150">
        <v>3</v>
      </c>
      <c r="F12" s="31">
        <f>E12*F11</f>
        <v>3</v>
      </c>
      <c r="G12" s="148"/>
      <c r="H12" s="148"/>
      <c r="I12" s="148"/>
      <c r="J12" s="148"/>
      <c r="K12" s="148"/>
      <c r="L12" s="148"/>
      <c r="M12" s="148"/>
      <c r="N12" s="115"/>
    </row>
    <row r="13" spans="1:14" s="41" customFormat="1" ht="64.5" customHeight="1">
      <c r="A13" s="171"/>
      <c r="B13" s="147"/>
      <c r="C13" s="51" t="s">
        <v>163</v>
      </c>
      <c r="D13" s="145" t="s">
        <v>135</v>
      </c>
      <c r="E13" s="150"/>
      <c r="F13" s="31">
        <f>F11</f>
        <v>1</v>
      </c>
      <c r="G13" s="148"/>
      <c r="H13" s="148"/>
      <c r="I13" s="148"/>
      <c r="J13" s="148"/>
      <c r="K13" s="148"/>
      <c r="L13" s="148"/>
      <c r="M13" s="148"/>
      <c r="N13" s="115"/>
    </row>
    <row r="14" spans="1:14" s="41" customFormat="1" ht="71.25" customHeight="1">
      <c r="A14" s="171"/>
      <c r="B14" s="147"/>
      <c r="C14" s="51" t="s">
        <v>30</v>
      </c>
      <c r="D14" s="127" t="s">
        <v>20</v>
      </c>
      <c r="E14" s="150">
        <v>2</v>
      </c>
      <c r="F14" s="31">
        <f>E14*F11</f>
        <v>2</v>
      </c>
      <c r="G14" s="148"/>
      <c r="H14" s="148"/>
      <c r="I14" s="148"/>
      <c r="J14" s="148"/>
      <c r="K14" s="148"/>
      <c r="L14" s="148"/>
      <c r="M14" s="148"/>
      <c r="N14" s="115"/>
    </row>
    <row r="15" spans="1:14" s="41" customFormat="1" ht="66.75" customHeight="1">
      <c r="A15" s="171"/>
      <c r="B15" s="78" t="s">
        <v>74</v>
      </c>
      <c r="C15" s="82" t="s">
        <v>173</v>
      </c>
      <c r="D15" s="78" t="s">
        <v>134</v>
      </c>
      <c r="E15" s="22"/>
      <c r="F15" s="62">
        <v>1.89</v>
      </c>
      <c r="G15" s="50"/>
      <c r="H15" s="148"/>
      <c r="I15" s="50"/>
      <c r="J15" s="148"/>
      <c r="K15" s="50"/>
      <c r="L15" s="148"/>
      <c r="M15" s="148"/>
      <c r="N15" s="115"/>
    </row>
    <row r="16" spans="1:14" s="41" customFormat="1" ht="44.25" customHeight="1">
      <c r="A16" s="171"/>
      <c r="B16" s="78"/>
      <c r="C16" s="53" t="s">
        <v>48</v>
      </c>
      <c r="D16" s="146" t="s">
        <v>60</v>
      </c>
      <c r="E16" s="23">
        <f>840*0.01</f>
        <v>8.4</v>
      </c>
      <c r="F16" s="54">
        <f>E16*F15</f>
        <v>15.875999999999999</v>
      </c>
      <c r="G16" s="55"/>
      <c r="H16" s="148"/>
      <c r="I16" s="55"/>
      <c r="J16" s="148"/>
      <c r="K16" s="55"/>
      <c r="L16" s="148"/>
      <c r="M16" s="148"/>
      <c r="N16" s="115"/>
    </row>
    <row r="17" spans="1:14" s="41" customFormat="1" ht="51" customHeight="1">
      <c r="A17" s="171"/>
      <c r="B17" s="78"/>
      <c r="C17" s="53" t="s">
        <v>54</v>
      </c>
      <c r="D17" s="146" t="s">
        <v>135</v>
      </c>
      <c r="E17" s="23">
        <f>101.5*0.01</f>
        <v>1.0150000000000001</v>
      </c>
      <c r="F17" s="54">
        <f>E17*F15</f>
        <v>1.9183500000000002</v>
      </c>
      <c r="G17" s="55"/>
      <c r="H17" s="148"/>
      <c r="I17" s="55"/>
      <c r="J17" s="148"/>
      <c r="K17" s="55"/>
      <c r="L17" s="148"/>
      <c r="M17" s="148"/>
      <c r="N17" s="115"/>
    </row>
    <row r="18" spans="1:14" s="41" customFormat="1" ht="48" customHeight="1">
      <c r="A18" s="171"/>
      <c r="B18" s="78"/>
      <c r="C18" s="63" t="s">
        <v>133</v>
      </c>
      <c r="D18" s="146" t="s">
        <v>136</v>
      </c>
      <c r="E18" s="23">
        <f>137*0.01</f>
        <v>1.37</v>
      </c>
      <c r="F18" s="54">
        <f>E18*F15</f>
        <v>2.5893000000000002</v>
      </c>
      <c r="G18" s="55"/>
      <c r="H18" s="148"/>
      <c r="I18" s="55"/>
      <c r="J18" s="148"/>
      <c r="K18" s="55"/>
      <c r="L18" s="148"/>
      <c r="M18" s="148"/>
      <c r="N18" s="115"/>
    </row>
    <row r="19" spans="1:14" s="41" customFormat="1" ht="36.75" customHeight="1">
      <c r="A19" s="171"/>
      <c r="B19" s="78"/>
      <c r="C19" s="53" t="s">
        <v>72</v>
      </c>
      <c r="D19" s="146" t="s">
        <v>135</v>
      </c>
      <c r="E19" s="23">
        <f>(0.84+2.56+0.26)/100</f>
        <v>3.6600000000000001E-2</v>
      </c>
      <c r="F19" s="54">
        <f>E19*F15</f>
        <v>6.9173999999999999E-2</v>
      </c>
      <c r="G19" s="55"/>
      <c r="H19" s="148"/>
      <c r="I19" s="55"/>
      <c r="J19" s="148"/>
      <c r="K19" s="55"/>
      <c r="L19" s="148"/>
      <c r="M19" s="148"/>
      <c r="N19" s="115"/>
    </row>
    <row r="20" spans="1:14" s="41" customFormat="1" ht="66.75" customHeight="1">
      <c r="A20" s="171"/>
      <c r="B20" s="78"/>
      <c r="C20" s="53" t="s">
        <v>30</v>
      </c>
      <c r="D20" s="146" t="s">
        <v>20</v>
      </c>
      <c r="E20" s="23">
        <v>2</v>
      </c>
      <c r="F20" s="54">
        <f>E20*F15</f>
        <v>3.78</v>
      </c>
      <c r="G20" s="55"/>
      <c r="H20" s="148"/>
      <c r="I20" s="55"/>
      <c r="J20" s="148"/>
      <c r="K20" s="55"/>
      <c r="L20" s="148"/>
      <c r="M20" s="148"/>
      <c r="N20" s="115"/>
    </row>
    <row r="21" spans="1:14" s="41" customFormat="1" ht="48.75" customHeight="1">
      <c r="A21" s="171"/>
      <c r="B21" s="78"/>
      <c r="C21" s="53" t="s">
        <v>164</v>
      </c>
      <c r="D21" s="146" t="s">
        <v>67</v>
      </c>
      <c r="E21" s="23"/>
      <c r="F21" s="54">
        <v>0.1</v>
      </c>
      <c r="G21" s="55"/>
      <c r="H21" s="148"/>
      <c r="I21" s="55"/>
      <c r="J21" s="148"/>
      <c r="K21" s="55"/>
      <c r="L21" s="148"/>
      <c r="M21" s="148"/>
      <c r="N21" s="115"/>
    </row>
    <row r="22" spans="1:14" s="41" customFormat="1" ht="66.75" customHeight="1">
      <c r="A22" s="171"/>
      <c r="B22" s="78" t="s">
        <v>154</v>
      </c>
      <c r="C22" s="82" t="s">
        <v>174</v>
      </c>
      <c r="D22" s="78" t="s">
        <v>16</v>
      </c>
      <c r="E22" s="22"/>
      <c r="F22" s="62">
        <v>0.33200000000000002</v>
      </c>
      <c r="G22" s="50"/>
      <c r="H22" s="148"/>
      <c r="I22" s="50"/>
      <c r="J22" s="148"/>
      <c r="K22" s="50"/>
      <c r="L22" s="148"/>
      <c r="M22" s="148"/>
      <c r="N22" s="115"/>
    </row>
    <row r="23" spans="1:14" s="41" customFormat="1" ht="44.25" customHeight="1">
      <c r="A23" s="171"/>
      <c r="B23" s="78"/>
      <c r="C23" s="53" t="s">
        <v>48</v>
      </c>
      <c r="D23" s="146" t="s">
        <v>60</v>
      </c>
      <c r="E23" s="23">
        <v>60</v>
      </c>
      <c r="F23" s="54">
        <f>E23*F22</f>
        <v>19.920000000000002</v>
      </c>
      <c r="G23" s="55"/>
      <c r="H23" s="148"/>
      <c r="I23" s="55"/>
      <c r="J23" s="148"/>
      <c r="K23" s="55"/>
      <c r="L23" s="148"/>
      <c r="M23" s="148"/>
      <c r="N23" s="115"/>
    </row>
    <row r="24" spans="1:14" s="41" customFormat="1" ht="46.5" customHeight="1">
      <c r="A24" s="171"/>
      <c r="B24" s="78"/>
      <c r="C24" s="51" t="s">
        <v>22</v>
      </c>
      <c r="D24" s="145" t="s">
        <v>20</v>
      </c>
      <c r="E24" s="23">
        <v>50</v>
      </c>
      <c r="F24" s="54">
        <f>E24*F22</f>
        <v>16.600000000000001</v>
      </c>
      <c r="G24" s="55"/>
      <c r="H24" s="148"/>
      <c r="I24" s="55"/>
      <c r="J24" s="148"/>
      <c r="K24" s="55"/>
      <c r="L24" s="148"/>
      <c r="M24" s="148"/>
      <c r="N24" s="115"/>
    </row>
    <row r="25" spans="1:14" s="41" customFormat="1" ht="51" customHeight="1">
      <c r="A25" s="171"/>
      <c r="B25" s="78"/>
      <c r="C25" s="53" t="s">
        <v>181</v>
      </c>
      <c r="D25" s="146" t="s">
        <v>16</v>
      </c>
      <c r="E25" s="23"/>
      <c r="F25" s="54">
        <v>6.8000000000000005E-2</v>
      </c>
      <c r="G25" s="55"/>
      <c r="H25" s="148"/>
      <c r="I25" s="55"/>
      <c r="J25" s="148"/>
      <c r="K25" s="55"/>
      <c r="L25" s="148"/>
      <c r="M25" s="148"/>
      <c r="N25" s="115"/>
    </row>
    <row r="26" spans="1:14" s="41" customFormat="1" ht="48" customHeight="1">
      <c r="A26" s="171"/>
      <c r="B26" s="78"/>
      <c r="C26" s="53" t="s">
        <v>175</v>
      </c>
      <c r="D26" s="146" t="s">
        <v>16</v>
      </c>
      <c r="E26" s="23"/>
      <c r="F26" s="54">
        <v>5.0999999999999997E-2</v>
      </c>
      <c r="G26" s="55"/>
      <c r="H26" s="148"/>
      <c r="I26" s="55"/>
      <c r="J26" s="148"/>
      <c r="K26" s="55"/>
      <c r="L26" s="148"/>
      <c r="M26" s="148"/>
      <c r="N26" s="115"/>
    </row>
    <row r="27" spans="1:14" s="41" customFormat="1" ht="36.75" customHeight="1">
      <c r="A27" s="171"/>
      <c r="B27" s="78"/>
      <c r="C27" s="53" t="s">
        <v>182</v>
      </c>
      <c r="D27" s="146" t="s">
        <v>16</v>
      </c>
      <c r="E27" s="23"/>
      <c r="F27" s="54">
        <v>0.192</v>
      </c>
      <c r="G27" s="55"/>
      <c r="H27" s="148"/>
      <c r="I27" s="55"/>
      <c r="J27" s="148"/>
      <c r="K27" s="55"/>
      <c r="L27" s="148"/>
      <c r="M27" s="148"/>
      <c r="N27" s="115"/>
    </row>
    <row r="28" spans="1:14" s="41" customFormat="1" ht="36.75" customHeight="1">
      <c r="A28" s="171"/>
      <c r="B28" s="78"/>
      <c r="C28" s="53" t="s">
        <v>176</v>
      </c>
      <c r="D28" s="146" t="s">
        <v>16</v>
      </c>
      <c r="E28" s="23"/>
      <c r="F28" s="54">
        <v>2.1000000000000001E-2</v>
      </c>
      <c r="G28" s="55"/>
      <c r="H28" s="148"/>
      <c r="I28" s="55"/>
      <c r="J28" s="148"/>
      <c r="K28" s="55"/>
      <c r="L28" s="148"/>
      <c r="M28" s="148"/>
      <c r="N28" s="115"/>
    </row>
    <row r="29" spans="1:14" s="41" customFormat="1" ht="36.75" customHeight="1">
      <c r="A29" s="171"/>
      <c r="B29" s="78"/>
      <c r="C29" s="53" t="s">
        <v>165</v>
      </c>
      <c r="D29" s="146" t="s">
        <v>16</v>
      </c>
      <c r="E29" s="23"/>
      <c r="F29" s="54">
        <v>2.7E-2</v>
      </c>
      <c r="G29" s="55"/>
      <c r="H29" s="148"/>
      <c r="I29" s="55"/>
      <c r="J29" s="148"/>
      <c r="K29" s="55"/>
      <c r="L29" s="148"/>
      <c r="M29" s="148"/>
      <c r="N29" s="115"/>
    </row>
    <row r="30" spans="1:14" s="41" customFormat="1" ht="58.5" customHeight="1">
      <c r="A30" s="171"/>
      <c r="B30" s="78"/>
      <c r="C30" s="53" t="s">
        <v>177</v>
      </c>
      <c r="D30" s="146" t="s">
        <v>53</v>
      </c>
      <c r="E30" s="23"/>
      <c r="F30" s="54">
        <v>32</v>
      </c>
      <c r="G30" s="55"/>
      <c r="H30" s="148"/>
      <c r="I30" s="55"/>
      <c r="J30" s="148"/>
      <c r="K30" s="55"/>
      <c r="L30" s="148"/>
      <c r="M30" s="148"/>
      <c r="N30" s="115"/>
    </row>
    <row r="31" spans="1:14" s="41" customFormat="1" ht="36.75" customHeight="1">
      <c r="A31" s="171"/>
      <c r="B31" s="78"/>
      <c r="C31" s="53" t="s">
        <v>49</v>
      </c>
      <c r="D31" s="146" t="s">
        <v>15</v>
      </c>
      <c r="E31" s="23"/>
      <c r="F31" s="54">
        <v>10</v>
      </c>
      <c r="G31" s="55"/>
      <c r="H31" s="148"/>
      <c r="I31" s="55"/>
      <c r="J31" s="148"/>
      <c r="K31" s="55"/>
      <c r="L31" s="148"/>
      <c r="M31" s="148"/>
      <c r="N31" s="115"/>
    </row>
    <row r="32" spans="1:14" s="41" customFormat="1" ht="66.75" customHeight="1">
      <c r="A32" s="171"/>
      <c r="B32" s="78"/>
      <c r="C32" s="53" t="s">
        <v>30</v>
      </c>
      <c r="D32" s="146" t="s">
        <v>20</v>
      </c>
      <c r="E32" s="23">
        <v>100</v>
      </c>
      <c r="F32" s="54">
        <f>E32*F22</f>
        <v>33.200000000000003</v>
      </c>
      <c r="G32" s="55"/>
      <c r="H32" s="148"/>
      <c r="I32" s="55"/>
      <c r="J32" s="148"/>
      <c r="K32" s="55"/>
      <c r="L32" s="148"/>
      <c r="M32" s="148"/>
      <c r="N32" s="115"/>
    </row>
    <row r="33" spans="1:14" s="41" customFormat="1" ht="87" customHeight="1">
      <c r="A33" s="171"/>
      <c r="B33" s="142" t="s">
        <v>87</v>
      </c>
      <c r="C33" s="65" t="s">
        <v>169</v>
      </c>
      <c r="D33" s="144" t="s">
        <v>221</v>
      </c>
      <c r="E33" s="122"/>
      <c r="F33" s="132">
        <v>24</v>
      </c>
      <c r="G33" s="148"/>
      <c r="H33" s="148"/>
      <c r="I33" s="148"/>
      <c r="J33" s="148"/>
      <c r="K33" s="148"/>
      <c r="L33" s="148"/>
      <c r="M33" s="148"/>
      <c r="N33" s="115"/>
    </row>
    <row r="34" spans="1:14" s="41" customFormat="1" ht="45.75" customHeight="1">
      <c r="A34" s="171"/>
      <c r="B34" s="147"/>
      <c r="C34" s="63" t="s">
        <v>21</v>
      </c>
      <c r="D34" s="145" t="s">
        <v>23</v>
      </c>
      <c r="E34" s="150">
        <v>1</v>
      </c>
      <c r="F34" s="31">
        <f>F33*E34</f>
        <v>24</v>
      </c>
      <c r="G34" s="148"/>
      <c r="H34" s="148"/>
      <c r="I34" s="148"/>
      <c r="J34" s="148"/>
      <c r="K34" s="148"/>
      <c r="L34" s="148"/>
      <c r="M34" s="148"/>
      <c r="N34" s="115"/>
    </row>
    <row r="35" spans="1:14" s="41" customFormat="1" ht="43.5" customHeight="1">
      <c r="A35" s="171"/>
      <c r="B35" s="147"/>
      <c r="C35" s="63" t="s">
        <v>22</v>
      </c>
      <c r="D35" s="145" t="s">
        <v>20</v>
      </c>
      <c r="E35" s="150">
        <v>0.2</v>
      </c>
      <c r="F35" s="31">
        <f>F33*E35</f>
        <v>4.8000000000000007</v>
      </c>
      <c r="G35" s="148"/>
      <c r="H35" s="148"/>
      <c r="I35" s="148"/>
      <c r="J35" s="148"/>
      <c r="K35" s="148"/>
      <c r="L35" s="148"/>
      <c r="M35" s="148"/>
      <c r="N35" s="115"/>
    </row>
    <row r="36" spans="1:14" s="41" customFormat="1" ht="51" customHeight="1">
      <c r="A36" s="171"/>
      <c r="B36" s="147"/>
      <c r="C36" s="63" t="s">
        <v>88</v>
      </c>
      <c r="D36" s="145" t="s">
        <v>15</v>
      </c>
      <c r="E36" s="150">
        <v>0.35</v>
      </c>
      <c r="F36" s="31">
        <f>F33*E36</f>
        <v>8.3999999999999986</v>
      </c>
      <c r="G36" s="148"/>
      <c r="H36" s="148"/>
      <c r="I36" s="148"/>
      <c r="J36" s="148"/>
      <c r="K36" s="148"/>
      <c r="L36" s="148"/>
      <c r="M36" s="148"/>
      <c r="N36" s="115"/>
    </row>
    <row r="37" spans="1:14" s="41" customFormat="1" ht="41.25" customHeight="1">
      <c r="A37" s="171"/>
      <c r="B37" s="147"/>
      <c r="C37" s="63" t="s">
        <v>30</v>
      </c>
      <c r="D37" s="143" t="s">
        <v>20</v>
      </c>
      <c r="E37" s="121">
        <v>0.2</v>
      </c>
      <c r="F37" s="133">
        <f>F33*E37</f>
        <v>4.8000000000000007</v>
      </c>
      <c r="G37" s="148"/>
      <c r="H37" s="148"/>
      <c r="I37" s="148"/>
      <c r="J37" s="148"/>
      <c r="K37" s="148"/>
      <c r="L37" s="148"/>
      <c r="M37" s="148"/>
      <c r="N37" s="115"/>
    </row>
    <row r="38" spans="1:14" customFormat="1" ht="27">
      <c r="A38" s="171"/>
      <c r="B38" s="151" t="s">
        <v>178</v>
      </c>
      <c r="C38" s="152" t="s">
        <v>179</v>
      </c>
      <c r="D38" s="151" t="s">
        <v>14</v>
      </c>
      <c r="E38" s="153"/>
      <c r="F38" s="153">
        <v>11</v>
      </c>
      <c r="G38" s="154"/>
      <c r="H38" s="155"/>
      <c r="I38" s="155"/>
      <c r="J38" s="155"/>
      <c r="K38" s="155"/>
      <c r="L38" s="155"/>
      <c r="M38" s="154"/>
    </row>
    <row r="39" spans="1:14" customFormat="1">
      <c r="A39" s="171"/>
      <c r="B39" s="156"/>
      <c r="C39" s="157" t="s">
        <v>21</v>
      </c>
      <c r="D39" s="156" t="s">
        <v>23</v>
      </c>
      <c r="E39" s="158">
        <v>1</v>
      </c>
      <c r="F39" s="159">
        <f>F38*E39</f>
        <v>11</v>
      </c>
      <c r="G39" s="155"/>
      <c r="H39" s="155"/>
      <c r="I39" s="155"/>
      <c r="J39" s="155"/>
      <c r="K39" s="155"/>
      <c r="L39" s="155"/>
      <c r="M39" s="155"/>
    </row>
    <row r="40" spans="1:14" customFormat="1">
      <c r="A40" s="171"/>
      <c r="B40" s="156"/>
      <c r="C40" s="157" t="s">
        <v>29</v>
      </c>
      <c r="D40" s="156" t="s">
        <v>20</v>
      </c>
      <c r="E40" s="158">
        <v>1</v>
      </c>
      <c r="F40" s="159">
        <f>F38*E40</f>
        <v>11</v>
      </c>
      <c r="G40" s="155"/>
      <c r="H40" s="155"/>
      <c r="I40" s="155"/>
      <c r="J40" s="155"/>
      <c r="K40" s="155"/>
      <c r="L40" s="155"/>
      <c r="M40" s="155"/>
    </row>
    <row r="41" spans="1:14" customFormat="1">
      <c r="A41" s="171"/>
      <c r="B41" s="156"/>
      <c r="C41" s="157" t="s">
        <v>180</v>
      </c>
      <c r="D41" s="156" t="s">
        <v>14</v>
      </c>
      <c r="E41" s="158">
        <v>1</v>
      </c>
      <c r="F41" s="159">
        <f>F38*E41</f>
        <v>11</v>
      </c>
      <c r="G41" s="155"/>
      <c r="H41" s="155"/>
      <c r="I41" s="155"/>
      <c r="J41" s="155"/>
      <c r="K41" s="155"/>
      <c r="L41" s="155"/>
      <c r="M41" s="155"/>
    </row>
    <row r="42" spans="1:14" customFormat="1">
      <c r="A42" s="171"/>
      <c r="B42" s="156"/>
      <c r="C42" s="157" t="s">
        <v>166</v>
      </c>
      <c r="D42" s="156" t="s">
        <v>12</v>
      </c>
      <c r="E42" s="158">
        <v>6</v>
      </c>
      <c r="F42" s="159">
        <f>F38*E42</f>
        <v>66</v>
      </c>
      <c r="G42" s="155"/>
      <c r="H42" s="155"/>
      <c r="I42" s="155"/>
      <c r="J42" s="155"/>
      <c r="K42" s="155"/>
      <c r="L42" s="155"/>
      <c r="M42" s="155"/>
    </row>
    <row r="43" spans="1:14" customFormat="1">
      <c r="A43" s="171"/>
      <c r="B43" s="156"/>
      <c r="C43" s="157" t="s">
        <v>30</v>
      </c>
      <c r="D43" s="156" t="s">
        <v>20</v>
      </c>
      <c r="E43" s="158">
        <v>1</v>
      </c>
      <c r="F43" s="159">
        <f>F38*E43</f>
        <v>11</v>
      </c>
      <c r="G43" s="155"/>
      <c r="H43" s="155"/>
      <c r="I43" s="155"/>
      <c r="J43" s="155"/>
      <c r="K43" s="155"/>
      <c r="L43" s="155"/>
      <c r="M43" s="155"/>
    </row>
    <row r="44" spans="1:14" s="41" customFormat="1" ht="109.5" customHeight="1">
      <c r="A44" s="171"/>
      <c r="B44" s="147" t="s">
        <v>154</v>
      </c>
      <c r="C44" s="67" t="s">
        <v>183</v>
      </c>
      <c r="D44" s="147" t="s">
        <v>12</v>
      </c>
      <c r="E44" s="17"/>
      <c r="F44" s="32">
        <v>1</v>
      </c>
      <c r="G44" s="148"/>
      <c r="H44" s="148"/>
      <c r="I44" s="148"/>
      <c r="J44" s="148"/>
      <c r="K44" s="148"/>
      <c r="L44" s="148"/>
      <c r="M44" s="148"/>
      <c r="N44" s="115"/>
    </row>
    <row r="45" spans="1:14" s="41" customFormat="1" ht="64.5" customHeight="1">
      <c r="A45" s="171"/>
      <c r="B45" s="147"/>
      <c r="C45" s="88" t="s">
        <v>21</v>
      </c>
      <c r="D45" s="143" t="s">
        <v>23</v>
      </c>
      <c r="E45" s="121">
        <v>10</v>
      </c>
      <c r="F45" s="123">
        <f>F44*E45</f>
        <v>10</v>
      </c>
      <c r="G45" s="125"/>
      <c r="H45" s="148"/>
      <c r="I45" s="148"/>
      <c r="J45" s="148"/>
      <c r="K45" s="148"/>
      <c r="L45" s="148"/>
      <c r="M45" s="148"/>
      <c r="N45" s="115"/>
    </row>
    <row r="46" spans="1:14" s="41" customFormat="1" ht="64.5" customHeight="1">
      <c r="A46" s="171"/>
      <c r="B46" s="147"/>
      <c r="C46" s="88" t="s">
        <v>21</v>
      </c>
      <c r="D46" s="143" t="s">
        <v>24</v>
      </c>
      <c r="E46" s="121">
        <v>2</v>
      </c>
      <c r="F46" s="123">
        <f>F44*E46</f>
        <v>2</v>
      </c>
      <c r="G46" s="125"/>
      <c r="H46" s="148"/>
      <c r="I46" s="148"/>
      <c r="J46" s="148"/>
      <c r="K46" s="148"/>
      <c r="L46" s="148"/>
      <c r="M46" s="148"/>
      <c r="N46" s="115"/>
    </row>
    <row r="47" spans="1:14" s="41" customFormat="1" ht="54.75" customHeight="1">
      <c r="A47" s="171"/>
      <c r="B47" s="147" t="s">
        <v>154</v>
      </c>
      <c r="C47" s="34" t="s">
        <v>184</v>
      </c>
      <c r="D47" s="147" t="s">
        <v>14</v>
      </c>
      <c r="E47" s="17"/>
      <c r="F47" s="32">
        <v>57.44</v>
      </c>
      <c r="G47" s="148"/>
      <c r="H47" s="148"/>
      <c r="I47" s="148"/>
      <c r="J47" s="148"/>
      <c r="K47" s="148"/>
      <c r="L47" s="148"/>
      <c r="M47" s="148"/>
      <c r="N47" s="115"/>
    </row>
    <row r="48" spans="1:14" s="41" customFormat="1" ht="54.75" customHeight="1">
      <c r="A48" s="171"/>
      <c r="B48" s="147" t="s">
        <v>154</v>
      </c>
      <c r="C48" s="34" t="s">
        <v>194</v>
      </c>
      <c r="D48" s="147" t="s">
        <v>14</v>
      </c>
      <c r="E48" s="17"/>
      <c r="F48" s="32">
        <v>57.44</v>
      </c>
      <c r="G48" s="148"/>
      <c r="H48" s="148"/>
      <c r="I48" s="148"/>
      <c r="J48" s="148"/>
      <c r="K48" s="148"/>
      <c r="L48" s="148"/>
      <c r="M48" s="148"/>
      <c r="N48" s="115"/>
    </row>
    <row r="49" spans="1:14" s="41" customFormat="1">
      <c r="A49" s="171"/>
      <c r="B49" s="147"/>
      <c r="C49" s="89" t="s">
        <v>31</v>
      </c>
      <c r="D49" s="5" t="s">
        <v>23</v>
      </c>
      <c r="E49" s="40">
        <v>1</v>
      </c>
      <c r="F49" s="31">
        <f>F48*E49</f>
        <v>57.44</v>
      </c>
      <c r="G49" s="148"/>
      <c r="H49" s="148"/>
      <c r="I49" s="55"/>
      <c r="J49" s="148"/>
      <c r="K49" s="148"/>
      <c r="L49" s="148"/>
      <c r="M49" s="148"/>
      <c r="N49" s="115"/>
    </row>
    <row r="50" spans="1:14" s="41" customFormat="1">
      <c r="A50" s="171"/>
      <c r="B50" s="147"/>
      <c r="C50" s="89" t="s">
        <v>29</v>
      </c>
      <c r="D50" s="5" t="s">
        <v>20</v>
      </c>
      <c r="E50" s="40">
        <v>1</v>
      </c>
      <c r="F50" s="31">
        <f>F48*E50</f>
        <v>57.44</v>
      </c>
      <c r="G50" s="148"/>
      <c r="H50" s="148"/>
      <c r="I50" s="148"/>
      <c r="J50" s="148"/>
      <c r="K50" s="148"/>
      <c r="L50" s="148"/>
      <c r="M50" s="148"/>
      <c r="N50" s="115"/>
    </row>
    <row r="51" spans="1:14" s="41" customFormat="1" ht="54.75" customHeight="1">
      <c r="A51" s="171"/>
      <c r="B51" s="147" t="s">
        <v>154</v>
      </c>
      <c r="C51" s="34" t="s">
        <v>185</v>
      </c>
      <c r="D51" s="147" t="s">
        <v>14</v>
      </c>
      <c r="E51" s="17"/>
      <c r="F51" s="32">
        <v>154</v>
      </c>
      <c r="G51" s="148"/>
      <c r="H51" s="148"/>
      <c r="I51" s="148"/>
      <c r="J51" s="148"/>
      <c r="K51" s="148"/>
      <c r="L51" s="148"/>
      <c r="M51" s="148"/>
      <c r="N51" s="115"/>
    </row>
    <row r="52" spans="1:14" s="41" customFormat="1">
      <c r="A52" s="171"/>
      <c r="B52" s="147"/>
      <c r="C52" s="89" t="s">
        <v>31</v>
      </c>
      <c r="D52" s="5" t="s">
        <v>23</v>
      </c>
      <c r="E52" s="40">
        <v>0.1</v>
      </c>
      <c r="F52" s="31">
        <f>F51*E52</f>
        <v>15.4</v>
      </c>
      <c r="G52" s="148"/>
      <c r="H52" s="148"/>
      <c r="I52" s="55"/>
      <c r="J52" s="148"/>
      <c r="K52" s="148"/>
      <c r="L52" s="148"/>
      <c r="M52" s="148"/>
      <c r="N52" s="115"/>
    </row>
    <row r="53" spans="1:14" s="41" customFormat="1">
      <c r="A53" s="171"/>
      <c r="B53" s="147"/>
      <c r="C53" s="89" t="s">
        <v>29</v>
      </c>
      <c r="D53" s="5" t="s">
        <v>20</v>
      </c>
      <c r="E53" s="40">
        <v>0.1</v>
      </c>
      <c r="F53" s="31">
        <f>F51*E53</f>
        <v>15.4</v>
      </c>
      <c r="G53" s="148"/>
      <c r="H53" s="148"/>
      <c r="I53" s="148"/>
      <c r="J53" s="148"/>
      <c r="K53" s="148"/>
      <c r="L53" s="148"/>
      <c r="M53" s="148"/>
      <c r="N53" s="115"/>
    </row>
    <row r="54" spans="1:14" s="41" customFormat="1" ht="54.75" customHeight="1">
      <c r="A54" s="171"/>
      <c r="B54" s="147" t="s">
        <v>154</v>
      </c>
      <c r="C54" s="34" t="s">
        <v>195</v>
      </c>
      <c r="D54" s="147" t="s">
        <v>14</v>
      </c>
      <c r="E54" s="17"/>
      <c r="F54" s="32">
        <v>2.7</v>
      </c>
      <c r="G54" s="148"/>
      <c r="H54" s="148"/>
      <c r="I54" s="148"/>
      <c r="J54" s="148"/>
      <c r="K54" s="148"/>
      <c r="L54" s="148"/>
      <c r="M54" s="148"/>
      <c r="N54" s="115"/>
    </row>
    <row r="55" spans="1:14" s="41" customFormat="1">
      <c r="A55" s="171"/>
      <c r="B55" s="147"/>
      <c r="C55" s="89" t="s">
        <v>31</v>
      </c>
      <c r="D55" s="5" t="s">
        <v>23</v>
      </c>
      <c r="E55" s="40">
        <v>0.5</v>
      </c>
      <c r="F55" s="31">
        <f>F54*E55</f>
        <v>1.35</v>
      </c>
      <c r="G55" s="148"/>
      <c r="H55" s="148"/>
      <c r="I55" s="55"/>
      <c r="J55" s="148"/>
      <c r="K55" s="148"/>
      <c r="L55" s="148"/>
      <c r="M55" s="148"/>
      <c r="N55" s="115"/>
    </row>
    <row r="56" spans="1:14" s="41" customFormat="1">
      <c r="A56" s="171"/>
      <c r="B56" s="147"/>
      <c r="C56" s="89" t="s">
        <v>29</v>
      </c>
      <c r="D56" s="5" t="s">
        <v>20</v>
      </c>
      <c r="E56" s="40">
        <v>0.5</v>
      </c>
      <c r="F56" s="31">
        <f>F54*E56</f>
        <v>1.35</v>
      </c>
      <c r="G56" s="148"/>
      <c r="H56" s="148"/>
      <c r="I56" s="148"/>
      <c r="J56" s="148"/>
      <c r="K56" s="148"/>
      <c r="L56" s="148"/>
      <c r="M56" s="148"/>
      <c r="N56" s="115"/>
    </row>
    <row r="57" spans="1:14" s="41" customFormat="1" ht="54.75" customHeight="1">
      <c r="A57" s="171"/>
      <c r="B57" s="147" t="s">
        <v>154</v>
      </c>
      <c r="C57" s="34" t="s">
        <v>205</v>
      </c>
      <c r="D57" s="147" t="s">
        <v>14</v>
      </c>
      <c r="E57" s="17"/>
      <c r="F57" s="32">
        <v>2.86</v>
      </c>
      <c r="G57" s="148"/>
      <c r="H57" s="148"/>
      <c r="I57" s="148"/>
      <c r="J57" s="148"/>
      <c r="K57" s="148"/>
      <c r="L57" s="148"/>
      <c r="M57" s="148"/>
      <c r="N57" s="115"/>
    </row>
    <row r="58" spans="1:14" s="41" customFormat="1">
      <c r="A58" s="171"/>
      <c r="B58" s="147"/>
      <c r="C58" s="89" t="s">
        <v>31</v>
      </c>
      <c r="D58" s="5" t="s">
        <v>23</v>
      </c>
      <c r="E58" s="40">
        <v>1</v>
      </c>
      <c r="F58" s="31">
        <f>F57*E58</f>
        <v>2.86</v>
      </c>
      <c r="G58" s="148"/>
      <c r="H58" s="148"/>
      <c r="I58" s="55"/>
      <c r="J58" s="148"/>
      <c r="K58" s="148"/>
      <c r="L58" s="148"/>
      <c r="M58" s="148"/>
      <c r="N58" s="115"/>
    </row>
    <row r="59" spans="1:14" s="41" customFormat="1">
      <c r="A59" s="171"/>
      <c r="B59" s="147"/>
      <c r="C59" s="89" t="s">
        <v>29</v>
      </c>
      <c r="D59" s="5" t="s">
        <v>20</v>
      </c>
      <c r="E59" s="40">
        <v>0.5</v>
      </c>
      <c r="F59" s="31">
        <f>F57*E59</f>
        <v>1.43</v>
      </c>
      <c r="G59" s="148"/>
      <c r="H59" s="148"/>
      <c r="I59" s="148"/>
      <c r="J59" s="148"/>
      <c r="K59" s="148"/>
      <c r="L59" s="148"/>
      <c r="M59" s="148"/>
      <c r="N59" s="115"/>
    </row>
    <row r="60" spans="1:14" s="41" customFormat="1" ht="63.75" customHeight="1">
      <c r="A60" s="171"/>
      <c r="B60" s="147" t="s">
        <v>85</v>
      </c>
      <c r="C60" s="69" t="s">
        <v>186</v>
      </c>
      <c r="D60" s="43" t="s">
        <v>13</v>
      </c>
      <c r="E60" s="36"/>
      <c r="F60" s="32">
        <v>2</v>
      </c>
      <c r="G60" s="148"/>
      <c r="H60" s="148"/>
      <c r="I60" s="148"/>
      <c r="J60" s="148"/>
      <c r="K60" s="148"/>
      <c r="L60" s="148"/>
      <c r="M60" s="148"/>
      <c r="N60" s="115"/>
    </row>
    <row r="61" spans="1:14" s="41" customFormat="1" ht="64.5" customHeight="1">
      <c r="A61" s="171"/>
      <c r="B61" s="147"/>
      <c r="C61" s="88" t="s">
        <v>21</v>
      </c>
      <c r="D61" s="143" t="s">
        <v>23</v>
      </c>
      <c r="E61" s="121">
        <v>3.88</v>
      </c>
      <c r="F61" s="123">
        <f>F60*E61</f>
        <v>7.76</v>
      </c>
      <c r="G61" s="125"/>
      <c r="H61" s="148"/>
      <c r="I61" s="148"/>
      <c r="J61" s="148"/>
      <c r="K61" s="148"/>
      <c r="L61" s="148"/>
      <c r="M61" s="148"/>
      <c r="N61" s="115"/>
    </row>
    <row r="62" spans="1:14" s="41" customFormat="1" ht="96" customHeight="1">
      <c r="A62" s="171"/>
      <c r="B62" s="147" t="s">
        <v>132</v>
      </c>
      <c r="C62" s="34" t="s">
        <v>187</v>
      </c>
      <c r="D62" s="147" t="s">
        <v>134</v>
      </c>
      <c r="E62" s="17"/>
      <c r="F62" s="32">
        <v>0.5</v>
      </c>
      <c r="G62" s="50"/>
      <c r="H62" s="148"/>
      <c r="I62" s="50"/>
      <c r="J62" s="148"/>
      <c r="K62" s="50"/>
      <c r="L62" s="148"/>
      <c r="M62" s="148"/>
      <c r="N62" s="115"/>
    </row>
    <row r="63" spans="1:14" s="41" customFormat="1" ht="58.5" customHeight="1">
      <c r="A63" s="171"/>
      <c r="B63" s="147"/>
      <c r="C63" s="51" t="s">
        <v>48</v>
      </c>
      <c r="D63" s="145" t="s">
        <v>60</v>
      </c>
      <c r="E63" s="150">
        <v>3</v>
      </c>
      <c r="F63" s="31">
        <f>E63*F62</f>
        <v>1.5</v>
      </c>
      <c r="G63" s="148"/>
      <c r="H63" s="148"/>
      <c r="I63" s="148"/>
      <c r="J63" s="148"/>
      <c r="K63" s="148"/>
      <c r="L63" s="148"/>
      <c r="M63" s="148"/>
      <c r="N63" s="115"/>
    </row>
    <row r="64" spans="1:14" s="41" customFormat="1" ht="64.5" customHeight="1">
      <c r="A64" s="171"/>
      <c r="B64" s="147"/>
      <c r="C64" s="51" t="s">
        <v>188</v>
      </c>
      <c r="D64" s="145" t="s">
        <v>135</v>
      </c>
      <c r="E64" s="150"/>
      <c r="F64" s="31">
        <f>F62</f>
        <v>0.5</v>
      </c>
      <c r="G64" s="148"/>
      <c r="H64" s="148"/>
      <c r="I64" s="148"/>
      <c r="J64" s="148"/>
      <c r="K64" s="148"/>
      <c r="L64" s="148"/>
      <c r="M64" s="148"/>
      <c r="N64" s="115"/>
    </row>
    <row r="65" spans="1:14" s="41" customFormat="1" ht="71.25" customHeight="1">
      <c r="A65" s="171"/>
      <c r="B65" s="147"/>
      <c r="C65" s="51" t="s">
        <v>30</v>
      </c>
      <c r="D65" s="127" t="s">
        <v>20</v>
      </c>
      <c r="E65" s="150">
        <v>2</v>
      </c>
      <c r="F65" s="31">
        <f>E65*F62</f>
        <v>1</v>
      </c>
      <c r="G65" s="148"/>
      <c r="H65" s="148"/>
      <c r="I65" s="148"/>
      <c r="J65" s="148"/>
      <c r="K65" s="148"/>
      <c r="L65" s="148"/>
      <c r="M65" s="148"/>
      <c r="N65" s="115"/>
    </row>
    <row r="66" spans="1:14" s="41" customFormat="1" ht="66.75" customHeight="1">
      <c r="A66" s="171"/>
      <c r="B66" s="78" t="s">
        <v>74</v>
      </c>
      <c r="C66" s="82" t="s">
        <v>189</v>
      </c>
      <c r="D66" s="78" t="s">
        <v>190</v>
      </c>
      <c r="E66" s="22"/>
      <c r="F66" s="62">
        <v>4</v>
      </c>
      <c r="G66" s="50"/>
      <c r="H66" s="148"/>
      <c r="I66" s="50"/>
      <c r="J66" s="148"/>
      <c r="K66" s="50"/>
      <c r="L66" s="148"/>
      <c r="M66" s="148"/>
      <c r="N66" s="115"/>
    </row>
    <row r="67" spans="1:14" s="41" customFormat="1" ht="44.25" customHeight="1">
      <c r="A67" s="171"/>
      <c r="B67" s="78"/>
      <c r="C67" s="53" t="s">
        <v>48</v>
      </c>
      <c r="D67" s="146" t="s">
        <v>60</v>
      </c>
      <c r="E67" s="23">
        <f>840*0.01</f>
        <v>8.4</v>
      </c>
      <c r="F67" s="54">
        <f>E67*F66</f>
        <v>33.6</v>
      </c>
      <c r="G67" s="55"/>
      <c r="H67" s="148"/>
      <c r="I67" s="55"/>
      <c r="J67" s="148"/>
      <c r="K67" s="55"/>
      <c r="L67" s="148"/>
      <c r="M67" s="148"/>
      <c r="N67" s="115"/>
    </row>
    <row r="68" spans="1:14" s="41" customFormat="1" ht="51" customHeight="1">
      <c r="A68" s="171"/>
      <c r="B68" s="78"/>
      <c r="C68" s="53" t="s">
        <v>191</v>
      </c>
      <c r="D68" s="146" t="s">
        <v>190</v>
      </c>
      <c r="E68" s="23">
        <v>1</v>
      </c>
      <c r="F68" s="54">
        <f>E68*F66</f>
        <v>4</v>
      </c>
      <c r="G68" s="55"/>
      <c r="H68" s="148"/>
      <c r="I68" s="55"/>
      <c r="J68" s="148"/>
      <c r="K68" s="55"/>
      <c r="L68" s="148"/>
      <c r="M68" s="148"/>
      <c r="N68" s="115"/>
    </row>
    <row r="69" spans="1:14" s="41" customFormat="1" ht="48" customHeight="1">
      <c r="A69" s="171"/>
      <c r="B69" s="78"/>
      <c r="C69" s="63" t="s">
        <v>192</v>
      </c>
      <c r="D69" s="146" t="s">
        <v>53</v>
      </c>
      <c r="E69" s="23"/>
      <c r="F69" s="54">
        <v>1</v>
      </c>
      <c r="G69" s="55"/>
      <c r="H69" s="148"/>
      <c r="I69" s="55"/>
      <c r="J69" s="148"/>
      <c r="K69" s="55"/>
      <c r="L69" s="148"/>
      <c r="M69" s="148"/>
      <c r="N69" s="115"/>
    </row>
    <row r="70" spans="1:14" s="41" customFormat="1" ht="66.75" customHeight="1">
      <c r="A70" s="171"/>
      <c r="B70" s="78"/>
      <c r="C70" s="53" t="s">
        <v>30</v>
      </c>
      <c r="D70" s="146" t="s">
        <v>20</v>
      </c>
      <c r="E70" s="23">
        <v>2</v>
      </c>
      <c r="F70" s="54">
        <f>E70*F66</f>
        <v>8</v>
      </c>
      <c r="G70" s="55"/>
      <c r="H70" s="148"/>
      <c r="I70" s="55"/>
      <c r="J70" s="148"/>
      <c r="K70" s="55"/>
      <c r="L70" s="148"/>
      <c r="M70" s="148"/>
      <c r="N70" s="115"/>
    </row>
    <row r="71" spans="1:14" s="41" customFormat="1" ht="54.75" customHeight="1">
      <c r="A71" s="171"/>
      <c r="B71" s="147" t="s">
        <v>32</v>
      </c>
      <c r="C71" s="34" t="s">
        <v>130</v>
      </c>
      <c r="D71" s="147" t="s">
        <v>14</v>
      </c>
      <c r="E71" s="17"/>
      <c r="F71" s="32">
        <v>57.44</v>
      </c>
      <c r="G71" s="148"/>
      <c r="H71" s="148"/>
      <c r="I71" s="148"/>
      <c r="J71" s="148"/>
      <c r="K71" s="148"/>
      <c r="L71" s="148"/>
      <c r="M71" s="148"/>
      <c r="N71" s="115"/>
    </row>
    <row r="72" spans="1:14" s="41" customFormat="1">
      <c r="A72" s="171"/>
      <c r="B72" s="147"/>
      <c r="C72" s="89" t="s">
        <v>31</v>
      </c>
      <c r="D72" s="5" t="s">
        <v>23</v>
      </c>
      <c r="E72" s="40">
        <v>0.6</v>
      </c>
      <c r="F72" s="31">
        <f>F71*E72</f>
        <v>34.463999999999999</v>
      </c>
      <c r="G72" s="148"/>
      <c r="H72" s="148"/>
      <c r="I72" s="55"/>
      <c r="J72" s="148"/>
      <c r="K72" s="148"/>
      <c r="L72" s="148"/>
      <c r="M72" s="148"/>
      <c r="N72" s="115"/>
    </row>
    <row r="73" spans="1:14" s="41" customFormat="1">
      <c r="A73" s="171"/>
      <c r="B73" s="147"/>
      <c r="C73" s="89" t="s">
        <v>29</v>
      </c>
      <c r="D73" s="5" t="s">
        <v>20</v>
      </c>
      <c r="E73" s="40">
        <v>0.2</v>
      </c>
      <c r="F73" s="31">
        <f>F71*E73</f>
        <v>11.488</v>
      </c>
      <c r="G73" s="148"/>
      <c r="H73" s="148"/>
      <c r="I73" s="148"/>
      <c r="J73" s="148"/>
      <c r="K73" s="148"/>
      <c r="L73" s="148"/>
      <c r="M73" s="148"/>
      <c r="N73" s="115"/>
    </row>
    <row r="74" spans="1:14" s="41" customFormat="1">
      <c r="A74" s="171"/>
      <c r="B74" s="147"/>
      <c r="C74" s="66" t="s">
        <v>55</v>
      </c>
      <c r="D74" s="145" t="s">
        <v>13</v>
      </c>
      <c r="E74" s="150">
        <f>0.0204+0.0051*2</f>
        <v>3.0600000000000002E-2</v>
      </c>
      <c r="F74" s="31">
        <f>F71*E74</f>
        <v>1.7576640000000001</v>
      </c>
      <c r="G74" s="148"/>
      <c r="H74" s="148"/>
      <c r="I74" s="148"/>
      <c r="J74" s="148"/>
      <c r="K74" s="148"/>
      <c r="L74" s="148"/>
      <c r="M74" s="148"/>
      <c r="N74" s="115"/>
    </row>
    <row r="75" spans="1:14" s="41" customFormat="1">
      <c r="A75" s="171"/>
      <c r="B75" s="147"/>
      <c r="C75" s="68" t="s">
        <v>27</v>
      </c>
      <c r="D75" s="5" t="s">
        <v>20</v>
      </c>
      <c r="E75" s="42">
        <v>0.2</v>
      </c>
      <c r="F75" s="31">
        <f>F71*E75</f>
        <v>11.488</v>
      </c>
      <c r="G75" s="148"/>
      <c r="H75" s="148"/>
      <c r="I75" s="148"/>
      <c r="J75" s="148"/>
      <c r="K75" s="148"/>
      <c r="L75" s="148"/>
      <c r="M75" s="148"/>
      <c r="N75" s="115"/>
    </row>
    <row r="76" spans="1:14" s="41" customFormat="1" ht="59.25" customHeight="1">
      <c r="A76" s="171"/>
      <c r="B76" s="147" t="s">
        <v>33</v>
      </c>
      <c r="C76" s="67" t="s">
        <v>50</v>
      </c>
      <c r="D76" s="145" t="s">
        <v>14</v>
      </c>
      <c r="E76" s="150"/>
      <c r="F76" s="32">
        <v>51.41</v>
      </c>
      <c r="G76" s="148"/>
      <c r="H76" s="148"/>
      <c r="I76" s="148"/>
      <c r="J76" s="148"/>
      <c r="K76" s="148"/>
      <c r="L76" s="148"/>
      <c r="M76" s="148"/>
      <c r="N76" s="115"/>
    </row>
    <row r="77" spans="1:14" s="41" customFormat="1" ht="37.5" customHeight="1">
      <c r="A77" s="171"/>
      <c r="B77" s="147"/>
      <c r="C77" s="63" t="s">
        <v>21</v>
      </c>
      <c r="D77" s="145" t="s">
        <v>23</v>
      </c>
      <c r="E77" s="150">
        <v>1.08</v>
      </c>
      <c r="F77" s="31">
        <f>F76*E77</f>
        <v>55.522799999999997</v>
      </c>
      <c r="G77" s="148"/>
      <c r="H77" s="148"/>
      <c r="I77" s="148"/>
      <c r="J77" s="148"/>
      <c r="K77" s="148"/>
      <c r="L77" s="148"/>
      <c r="M77" s="148"/>
      <c r="N77" s="115"/>
    </row>
    <row r="78" spans="1:14" s="41" customFormat="1">
      <c r="A78" s="171"/>
      <c r="B78" s="147"/>
      <c r="C78" s="63" t="s">
        <v>22</v>
      </c>
      <c r="D78" s="145" t="s">
        <v>20</v>
      </c>
      <c r="E78" s="150">
        <v>0.5</v>
      </c>
      <c r="F78" s="31">
        <f>F76*E78</f>
        <v>25.704999999999998</v>
      </c>
      <c r="G78" s="148"/>
      <c r="H78" s="148"/>
      <c r="I78" s="148"/>
      <c r="J78" s="148"/>
      <c r="K78" s="148"/>
      <c r="L78" s="148"/>
      <c r="M78" s="148"/>
      <c r="N78" s="115"/>
    </row>
    <row r="79" spans="1:14" s="41" customFormat="1" ht="24" customHeight="1">
      <c r="A79" s="171"/>
      <c r="B79" s="147"/>
      <c r="C79" s="67" t="s">
        <v>44</v>
      </c>
      <c r="D79" s="145" t="s">
        <v>14</v>
      </c>
      <c r="E79" s="150">
        <v>1.05</v>
      </c>
      <c r="F79" s="32">
        <f>F76*E79</f>
        <v>53.980499999999999</v>
      </c>
      <c r="G79" s="148"/>
      <c r="H79" s="148"/>
      <c r="I79" s="148"/>
      <c r="J79" s="148"/>
      <c r="K79" s="148"/>
      <c r="L79" s="148"/>
      <c r="M79" s="148"/>
      <c r="N79" s="115"/>
    </row>
    <row r="80" spans="1:14" s="41" customFormat="1">
      <c r="A80" s="171"/>
      <c r="B80" s="147"/>
      <c r="C80" s="72" t="s">
        <v>90</v>
      </c>
      <c r="D80" s="127" t="s">
        <v>61</v>
      </c>
      <c r="E80" s="128">
        <v>0.3</v>
      </c>
      <c r="F80" s="98">
        <f>F76*E80</f>
        <v>15.422999999999998</v>
      </c>
      <c r="G80" s="149"/>
      <c r="H80" s="148"/>
      <c r="I80" s="149"/>
      <c r="J80" s="148"/>
      <c r="K80" s="149"/>
      <c r="L80" s="148"/>
      <c r="M80" s="148"/>
      <c r="N80" s="115"/>
    </row>
    <row r="81" spans="1:14" s="41" customFormat="1">
      <c r="A81" s="171"/>
      <c r="B81" s="147"/>
      <c r="C81" s="63" t="s">
        <v>89</v>
      </c>
      <c r="D81" s="145" t="s">
        <v>15</v>
      </c>
      <c r="E81" s="150">
        <v>5</v>
      </c>
      <c r="F81" s="31">
        <f>F76*E81</f>
        <v>257.04999999999995</v>
      </c>
      <c r="G81" s="148"/>
      <c r="H81" s="148"/>
      <c r="I81" s="148"/>
      <c r="J81" s="148"/>
      <c r="K81" s="148"/>
      <c r="L81" s="148"/>
      <c r="M81" s="148"/>
      <c r="N81" s="115"/>
    </row>
    <row r="82" spans="1:14" s="41" customFormat="1">
      <c r="A82" s="171"/>
      <c r="B82" s="147"/>
      <c r="C82" s="63" t="s">
        <v>30</v>
      </c>
      <c r="D82" s="145" t="s">
        <v>20</v>
      </c>
      <c r="E82" s="150">
        <v>0.3</v>
      </c>
      <c r="F82" s="31">
        <f>F76*E82</f>
        <v>15.422999999999998</v>
      </c>
      <c r="G82" s="148"/>
      <c r="H82" s="148"/>
      <c r="I82" s="148"/>
      <c r="J82" s="148"/>
      <c r="K82" s="148"/>
      <c r="L82" s="148"/>
      <c r="M82" s="148"/>
      <c r="N82" s="115"/>
    </row>
    <row r="83" spans="1:14" s="41" customFormat="1" ht="31.5">
      <c r="A83" s="171"/>
      <c r="B83" s="147" t="s">
        <v>39</v>
      </c>
      <c r="C83" s="67" t="s">
        <v>19</v>
      </c>
      <c r="D83" s="145" t="s">
        <v>14</v>
      </c>
      <c r="E83" s="150"/>
      <c r="F83" s="32">
        <v>6.03</v>
      </c>
      <c r="G83" s="148"/>
      <c r="H83" s="148"/>
      <c r="I83" s="148"/>
      <c r="J83" s="148"/>
      <c r="K83" s="148"/>
      <c r="L83" s="148"/>
      <c r="M83" s="148"/>
      <c r="N83" s="115"/>
    </row>
    <row r="84" spans="1:14" s="41" customFormat="1">
      <c r="A84" s="171"/>
      <c r="B84" s="147"/>
      <c r="C84" s="63" t="s">
        <v>21</v>
      </c>
      <c r="D84" s="131" t="s">
        <v>23</v>
      </c>
      <c r="E84" s="150">
        <v>0.71</v>
      </c>
      <c r="F84" s="31">
        <f>F83*E84</f>
        <v>4.2812999999999999</v>
      </c>
      <c r="G84" s="148"/>
      <c r="H84" s="148"/>
      <c r="I84" s="148"/>
      <c r="J84" s="148"/>
      <c r="K84" s="148"/>
      <c r="L84" s="148"/>
      <c r="M84" s="148"/>
      <c r="N84" s="115"/>
    </row>
    <row r="85" spans="1:14" s="41" customFormat="1">
      <c r="A85" s="171"/>
      <c r="B85" s="147"/>
      <c r="C85" s="63" t="s">
        <v>22</v>
      </c>
      <c r="D85" s="131" t="s">
        <v>20</v>
      </c>
      <c r="E85" s="150">
        <v>0.2</v>
      </c>
      <c r="F85" s="31">
        <f>F83*E85</f>
        <v>1.2060000000000002</v>
      </c>
      <c r="G85" s="148"/>
      <c r="H85" s="148"/>
      <c r="I85" s="148"/>
      <c r="J85" s="148"/>
      <c r="K85" s="148"/>
      <c r="L85" s="148"/>
      <c r="M85" s="148"/>
      <c r="N85" s="115"/>
    </row>
    <row r="86" spans="1:14" s="41" customFormat="1" ht="31.5">
      <c r="A86" s="171"/>
      <c r="B86" s="147"/>
      <c r="C86" s="72" t="s">
        <v>159</v>
      </c>
      <c r="D86" s="131" t="s">
        <v>14</v>
      </c>
      <c r="E86" s="150">
        <v>1.03</v>
      </c>
      <c r="F86" s="31">
        <f>F83*E86</f>
        <v>6.2109000000000005</v>
      </c>
      <c r="G86" s="148"/>
      <c r="H86" s="148"/>
      <c r="I86" s="148"/>
      <c r="J86" s="148"/>
      <c r="K86" s="148"/>
      <c r="L86" s="148"/>
      <c r="M86" s="148"/>
      <c r="N86" s="115"/>
    </row>
    <row r="87" spans="1:14" s="41" customFormat="1">
      <c r="A87" s="171"/>
      <c r="B87" s="147"/>
      <c r="C87" s="72" t="s">
        <v>30</v>
      </c>
      <c r="D87" s="131" t="s">
        <v>20</v>
      </c>
      <c r="E87" s="150">
        <v>0.2</v>
      </c>
      <c r="F87" s="31">
        <f>F83*E87</f>
        <v>1.2060000000000002</v>
      </c>
      <c r="G87" s="148"/>
      <c r="H87" s="148"/>
      <c r="I87" s="148"/>
      <c r="J87" s="148"/>
      <c r="K87" s="148"/>
      <c r="L87" s="148"/>
      <c r="M87" s="148"/>
      <c r="N87" s="115"/>
    </row>
    <row r="88" spans="1:14" s="41" customFormat="1" ht="61.5" customHeight="1">
      <c r="A88" s="171"/>
      <c r="B88" s="147" t="s">
        <v>42</v>
      </c>
      <c r="C88" s="67" t="s">
        <v>157</v>
      </c>
      <c r="D88" s="145" t="s">
        <v>9</v>
      </c>
      <c r="E88" s="150"/>
      <c r="F88" s="32">
        <v>10</v>
      </c>
      <c r="G88" s="148"/>
      <c r="H88" s="148"/>
      <c r="I88" s="148"/>
      <c r="J88" s="148"/>
      <c r="K88" s="148"/>
      <c r="L88" s="148"/>
      <c r="M88" s="148"/>
      <c r="N88" s="115"/>
    </row>
    <row r="89" spans="1:14" s="41" customFormat="1">
      <c r="A89" s="171"/>
      <c r="B89" s="147"/>
      <c r="C89" s="85" t="s">
        <v>28</v>
      </c>
      <c r="D89" s="39" t="s">
        <v>23</v>
      </c>
      <c r="E89" s="40">
        <v>0.15</v>
      </c>
      <c r="F89" s="31">
        <f>F88*E89</f>
        <v>1.5</v>
      </c>
      <c r="G89" s="148"/>
      <c r="H89" s="148"/>
      <c r="I89" s="148"/>
      <c r="J89" s="148"/>
      <c r="K89" s="148"/>
      <c r="L89" s="148"/>
      <c r="M89" s="148"/>
      <c r="N89" s="115"/>
    </row>
    <row r="90" spans="1:14" s="41" customFormat="1">
      <c r="A90" s="171"/>
      <c r="B90" s="147"/>
      <c r="C90" s="85" t="s">
        <v>29</v>
      </c>
      <c r="D90" s="5" t="s">
        <v>20</v>
      </c>
      <c r="E90" s="40">
        <v>0.1</v>
      </c>
      <c r="F90" s="31">
        <f>F88*E90</f>
        <v>1</v>
      </c>
      <c r="G90" s="148"/>
      <c r="H90" s="148"/>
      <c r="I90" s="148"/>
      <c r="J90" s="148"/>
      <c r="K90" s="148"/>
      <c r="L90" s="148"/>
      <c r="M90" s="148"/>
      <c r="N90" s="115"/>
    </row>
    <row r="91" spans="1:14" s="41" customFormat="1" ht="47.25">
      <c r="A91" s="171"/>
      <c r="B91" s="147"/>
      <c r="C91" s="63" t="s">
        <v>158</v>
      </c>
      <c r="D91" s="131" t="s">
        <v>9</v>
      </c>
      <c r="E91" s="40">
        <v>1.01</v>
      </c>
      <c r="F91" s="31">
        <f>F88*E91</f>
        <v>10.1</v>
      </c>
      <c r="G91" s="148"/>
      <c r="H91" s="148"/>
      <c r="I91" s="148"/>
      <c r="J91" s="148"/>
      <c r="K91" s="148"/>
      <c r="L91" s="148"/>
      <c r="M91" s="148"/>
      <c r="N91" s="115"/>
    </row>
    <row r="92" spans="1:14" s="41" customFormat="1">
      <c r="A92" s="171"/>
      <c r="B92" s="147"/>
      <c r="C92" s="85" t="s">
        <v>27</v>
      </c>
      <c r="D92" s="5" t="s">
        <v>20</v>
      </c>
      <c r="E92" s="40">
        <v>0.1</v>
      </c>
      <c r="F92" s="31">
        <f>F88*E92</f>
        <v>1</v>
      </c>
      <c r="G92" s="148"/>
      <c r="H92" s="148"/>
      <c r="I92" s="148"/>
      <c r="J92" s="148"/>
      <c r="K92" s="148"/>
      <c r="L92" s="148"/>
      <c r="M92" s="148"/>
      <c r="N92" s="115"/>
    </row>
    <row r="93" spans="1:14" s="41" customFormat="1" ht="43.5" customHeight="1">
      <c r="A93" s="171"/>
      <c r="B93" s="147" t="s">
        <v>59</v>
      </c>
      <c r="C93" s="67" t="s">
        <v>52</v>
      </c>
      <c r="D93" s="145" t="s">
        <v>9</v>
      </c>
      <c r="E93" s="150"/>
      <c r="F93" s="32">
        <v>33</v>
      </c>
      <c r="G93" s="148"/>
      <c r="H93" s="148"/>
      <c r="I93" s="148"/>
      <c r="J93" s="148"/>
      <c r="K93" s="148"/>
      <c r="L93" s="148"/>
      <c r="M93" s="148"/>
      <c r="N93" s="115"/>
    </row>
    <row r="94" spans="1:14" s="41" customFormat="1">
      <c r="A94" s="171"/>
      <c r="B94" s="147"/>
      <c r="C94" s="85" t="s">
        <v>28</v>
      </c>
      <c r="D94" s="39" t="s">
        <v>23</v>
      </c>
      <c r="E94" s="40">
        <v>0.26900000000000002</v>
      </c>
      <c r="F94" s="31">
        <f>F93*E94</f>
        <v>8.8770000000000007</v>
      </c>
      <c r="G94" s="148"/>
      <c r="H94" s="148"/>
      <c r="I94" s="148"/>
      <c r="J94" s="148"/>
      <c r="K94" s="148"/>
      <c r="L94" s="148"/>
      <c r="M94" s="148"/>
      <c r="N94" s="115"/>
    </row>
    <row r="95" spans="1:14" s="41" customFormat="1">
      <c r="A95" s="171"/>
      <c r="B95" s="147"/>
      <c r="C95" s="85" t="s">
        <v>29</v>
      </c>
      <c r="D95" s="5" t="s">
        <v>20</v>
      </c>
      <c r="E95" s="40">
        <v>0.1</v>
      </c>
      <c r="F95" s="31">
        <f>F93*E95</f>
        <v>3.3000000000000003</v>
      </c>
      <c r="G95" s="148"/>
      <c r="H95" s="148"/>
      <c r="I95" s="148"/>
      <c r="J95" s="148"/>
      <c r="K95" s="148"/>
      <c r="L95" s="148"/>
      <c r="M95" s="148"/>
      <c r="N95" s="115"/>
    </row>
    <row r="96" spans="1:14" s="41" customFormat="1">
      <c r="A96" s="171"/>
      <c r="B96" s="147"/>
      <c r="C96" s="85" t="s">
        <v>44</v>
      </c>
      <c r="D96" s="5" t="s">
        <v>14</v>
      </c>
      <c r="E96" s="40">
        <v>0.157</v>
      </c>
      <c r="F96" s="31">
        <f>F93*E96</f>
        <v>5.181</v>
      </c>
      <c r="G96" s="148"/>
      <c r="H96" s="148"/>
      <c r="I96" s="148"/>
      <c r="J96" s="148"/>
      <c r="K96" s="148"/>
      <c r="L96" s="148"/>
      <c r="M96" s="148"/>
      <c r="N96" s="115"/>
    </row>
    <row r="97" spans="1:14" s="41" customFormat="1" ht="44.25" customHeight="1">
      <c r="A97" s="171"/>
      <c r="B97" s="147"/>
      <c r="C97" s="63" t="s">
        <v>55</v>
      </c>
      <c r="D97" s="5" t="s">
        <v>13</v>
      </c>
      <c r="E97" s="40">
        <v>1.8E-3</v>
      </c>
      <c r="F97" s="31">
        <f>F93*E97</f>
        <v>5.9400000000000001E-2</v>
      </c>
      <c r="G97" s="148"/>
      <c r="H97" s="148"/>
      <c r="I97" s="148"/>
      <c r="J97" s="148"/>
      <c r="K97" s="148"/>
      <c r="L97" s="148"/>
      <c r="M97" s="148"/>
      <c r="N97" s="115"/>
    </row>
    <row r="98" spans="1:14" s="41" customFormat="1">
      <c r="A98" s="171"/>
      <c r="B98" s="147"/>
      <c r="C98" s="85" t="s">
        <v>27</v>
      </c>
      <c r="D98" s="5" t="s">
        <v>20</v>
      </c>
      <c r="E98" s="40">
        <v>0.1</v>
      </c>
      <c r="F98" s="31">
        <f>F93*E98</f>
        <v>3.3000000000000003</v>
      </c>
      <c r="G98" s="148"/>
      <c r="H98" s="148"/>
      <c r="I98" s="148"/>
      <c r="J98" s="148"/>
      <c r="K98" s="148"/>
      <c r="L98" s="148"/>
      <c r="M98" s="148"/>
      <c r="N98" s="115"/>
    </row>
    <row r="99" spans="1:14" s="163" customFormat="1" ht="99.75" customHeight="1">
      <c r="A99" s="171"/>
      <c r="B99" s="151" t="s">
        <v>38</v>
      </c>
      <c r="C99" s="160" t="s">
        <v>196</v>
      </c>
      <c r="D99" s="156" t="s">
        <v>14</v>
      </c>
      <c r="E99" s="158"/>
      <c r="F99" s="161">
        <v>2.7</v>
      </c>
      <c r="G99" s="155"/>
      <c r="H99" s="155"/>
      <c r="I99" s="155"/>
      <c r="J99" s="155"/>
      <c r="K99" s="155"/>
      <c r="L99" s="155"/>
      <c r="M99" s="155"/>
      <c r="N99" s="162"/>
    </row>
    <row r="100" spans="1:14" s="163" customFormat="1" ht="35.25" customHeight="1">
      <c r="A100" s="171"/>
      <c r="B100" s="151"/>
      <c r="C100" s="157" t="s">
        <v>21</v>
      </c>
      <c r="D100" s="164" t="s">
        <v>23</v>
      </c>
      <c r="E100" s="165">
        <v>2.72</v>
      </c>
      <c r="F100" s="159">
        <f>F99*E100</f>
        <v>7.3440000000000012</v>
      </c>
      <c r="G100" s="155"/>
      <c r="H100" s="155"/>
      <c r="I100" s="155"/>
      <c r="J100" s="155"/>
      <c r="K100" s="155"/>
      <c r="L100" s="155"/>
      <c r="M100" s="155"/>
      <c r="N100" s="162"/>
    </row>
    <row r="101" spans="1:14" s="163" customFormat="1" ht="42.75" customHeight="1">
      <c r="A101" s="171"/>
      <c r="B101" s="151" t="s">
        <v>193</v>
      </c>
      <c r="C101" s="157" t="s">
        <v>22</v>
      </c>
      <c r="D101" s="164" t="s">
        <v>20</v>
      </c>
      <c r="E101" s="165">
        <v>2</v>
      </c>
      <c r="F101" s="159">
        <f>F99*E101</f>
        <v>5.4</v>
      </c>
      <c r="G101" s="155"/>
      <c r="H101" s="155"/>
      <c r="I101" s="155"/>
      <c r="J101" s="155"/>
      <c r="K101" s="155"/>
      <c r="L101" s="155"/>
      <c r="M101" s="155"/>
      <c r="N101" s="162"/>
    </row>
    <row r="102" spans="1:14" s="163" customFormat="1" ht="58.5" customHeight="1">
      <c r="A102" s="171"/>
      <c r="B102" s="151"/>
      <c r="C102" s="157" t="s">
        <v>197</v>
      </c>
      <c r="D102" s="164" t="s">
        <v>14</v>
      </c>
      <c r="E102" s="165"/>
      <c r="F102" s="161">
        <f>F99</f>
        <v>2.7</v>
      </c>
      <c r="G102" s="155"/>
      <c r="H102" s="155"/>
      <c r="I102" s="155"/>
      <c r="J102" s="155"/>
      <c r="K102" s="155"/>
      <c r="L102" s="155"/>
      <c r="M102" s="155"/>
      <c r="N102" s="162"/>
    </row>
    <row r="103" spans="1:14" s="41" customFormat="1">
      <c r="A103" s="171"/>
      <c r="B103" s="147"/>
      <c r="C103" s="85" t="s">
        <v>27</v>
      </c>
      <c r="D103" s="5" t="s">
        <v>20</v>
      </c>
      <c r="E103" s="40">
        <v>10</v>
      </c>
      <c r="F103" s="31">
        <f>F99*E103</f>
        <v>27</v>
      </c>
      <c r="G103" s="148"/>
      <c r="H103" s="148"/>
      <c r="I103" s="148"/>
      <c r="J103" s="148"/>
      <c r="K103" s="148"/>
      <c r="L103" s="148"/>
      <c r="M103" s="148"/>
      <c r="N103" s="115"/>
    </row>
    <row r="104" spans="1:14" s="163" customFormat="1" ht="99.75" customHeight="1">
      <c r="A104" s="171"/>
      <c r="B104" s="151" t="s">
        <v>154</v>
      </c>
      <c r="C104" s="160" t="s">
        <v>198</v>
      </c>
      <c r="D104" s="156" t="s">
        <v>14</v>
      </c>
      <c r="E104" s="158"/>
      <c r="F104" s="161">
        <v>154</v>
      </c>
      <c r="G104" s="155"/>
      <c r="H104" s="155"/>
      <c r="I104" s="155"/>
      <c r="J104" s="155"/>
      <c r="K104" s="155"/>
      <c r="L104" s="155"/>
      <c r="M104" s="155"/>
      <c r="N104" s="162"/>
    </row>
    <row r="105" spans="1:14" s="163" customFormat="1" ht="35.25" customHeight="1">
      <c r="A105" s="171"/>
      <c r="B105" s="151"/>
      <c r="C105" s="157" t="s">
        <v>21</v>
      </c>
      <c r="D105" s="164" t="s">
        <v>23</v>
      </c>
      <c r="E105" s="165">
        <v>0.8</v>
      </c>
      <c r="F105" s="159">
        <f>F104*E105</f>
        <v>123.2</v>
      </c>
      <c r="G105" s="155"/>
      <c r="H105" s="155"/>
      <c r="I105" s="155"/>
      <c r="J105" s="155"/>
      <c r="K105" s="155"/>
      <c r="L105" s="155"/>
      <c r="M105" s="155"/>
      <c r="N105" s="162"/>
    </row>
    <row r="106" spans="1:14" s="163" customFormat="1" ht="42.75" customHeight="1">
      <c r="A106" s="171"/>
      <c r="B106" s="151" t="s">
        <v>193</v>
      </c>
      <c r="C106" s="157" t="s">
        <v>22</v>
      </c>
      <c r="D106" s="164" t="s">
        <v>20</v>
      </c>
      <c r="E106" s="165">
        <v>0.5</v>
      </c>
      <c r="F106" s="159">
        <f>F104*E106</f>
        <v>77</v>
      </c>
      <c r="G106" s="155"/>
      <c r="H106" s="155"/>
      <c r="I106" s="155"/>
      <c r="J106" s="155"/>
      <c r="K106" s="155"/>
      <c r="L106" s="155"/>
      <c r="M106" s="155"/>
      <c r="N106" s="162"/>
    </row>
    <row r="107" spans="1:14" s="163" customFormat="1" ht="69.75" customHeight="1">
      <c r="A107" s="171"/>
      <c r="B107" s="151"/>
      <c r="C107" s="157" t="s">
        <v>200</v>
      </c>
      <c r="D107" s="164" t="s">
        <v>14</v>
      </c>
      <c r="E107" s="165"/>
      <c r="F107" s="161">
        <v>10</v>
      </c>
      <c r="G107" s="155"/>
      <c r="H107" s="155"/>
      <c r="I107" s="155"/>
      <c r="J107" s="155"/>
      <c r="K107" s="155"/>
      <c r="L107" s="155"/>
      <c r="M107" s="155"/>
      <c r="N107" s="162"/>
    </row>
    <row r="108" spans="1:14" s="163" customFormat="1" ht="58.5" customHeight="1">
      <c r="A108" s="171"/>
      <c r="B108" s="151"/>
      <c r="C108" s="157" t="s">
        <v>199</v>
      </c>
      <c r="D108" s="164" t="s">
        <v>12</v>
      </c>
      <c r="E108" s="165">
        <v>6</v>
      </c>
      <c r="F108" s="161">
        <f>F104*E108</f>
        <v>924</v>
      </c>
      <c r="G108" s="155"/>
      <c r="H108" s="155"/>
      <c r="I108" s="155"/>
      <c r="J108" s="155"/>
      <c r="K108" s="155"/>
      <c r="L108" s="155"/>
      <c r="M108" s="155"/>
      <c r="N108" s="162"/>
    </row>
    <row r="109" spans="1:14" s="41" customFormat="1">
      <c r="A109" s="171"/>
      <c r="B109" s="147"/>
      <c r="C109" s="85" t="s">
        <v>27</v>
      </c>
      <c r="D109" s="5" t="s">
        <v>20</v>
      </c>
      <c r="E109" s="40">
        <v>1</v>
      </c>
      <c r="F109" s="31">
        <f>F104*E109</f>
        <v>154</v>
      </c>
      <c r="G109" s="148"/>
      <c r="H109" s="148"/>
      <c r="I109" s="148"/>
      <c r="J109" s="148"/>
      <c r="K109" s="148"/>
      <c r="L109" s="148"/>
      <c r="M109" s="148"/>
      <c r="N109" s="115"/>
    </row>
    <row r="110" spans="1:14" s="163" customFormat="1" ht="99.75" customHeight="1">
      <c r="A110" s="171"/>
      <c r="B110" s="151" t="s">
        <v>154</v>
      </c>
      <c r="C110" s="160" t="s">
        <v>201</v>
      </c>
      <c r="D110" s="156" t="s">
        <v>190</v>
      </c>
      <c r="E110" s="158"/>
      <c r="F110" s="161">
        <v>46</v>
      </c>
      <c r="G110" s="155"/>
      <c r="H110" s="155"/>
      <c r="I110" s="155"/>
      <c r="J110" s="155"/>
      <c r="K110" s="155"/>
      <c r="L110" s="155"/>
      <c r="M110" s="155"/>
      <c r="N110" s="162"/>
    </row>
    <row r="111" spans="1:14" s="163" customFormat="1" ht="35.25" customHeight="1">
      <c r="A111" s="171"/>
      <c r="B111" s="151"/>
      <c r="C111" s="157" t="s">
        <v>21</v>
      </c>
      <c r="D111" s="164" t="s">
        <v>23</v>
      </c>
      <c r="E111" s="165">
        <v>0.2</v>
      </c>
      <c r="F111" s="159">
        <f>F110*E111</f>
        <v>9.2000000000000011</v>
      </c>
      <c r="G111" s="155"/>
      <c r="H111" s="155"/>
      <c r="I111" s="155"/>
      <c r="J111" s="155"/>
      <c r="K111" s="155"/>
      <c r="L111" s="155"/>
      <c r="M111" s="155"/>
      <c r="N111" s="162"/>
    </row>
    <row r="112" spans="1:14" s="163" customFormat="1" ht="42.75" customHeight="1">
      <c r="A112" s="171"/>
      <c r="B112" s="151" t="s">
        <v>193</v>
      </c>
      <c r="C112" s="157" t="s">
        <v>22</v>
      </c>
      <c r="D112" s="164" t="s">
        <v>20</v>
      </c>
      <c r="E112" s="165">
        <v>0.1</v>
      </c>
      <c r="F112" s="159">
        <f>F110*E112</f>
        <v>4.6000000000000005</v>
      </c>
      <c r="G112" s="155"/>
      <c r="H112" s="155"/>
      <c r="I112" s="155"/>
      <c r="J112" s="155"/>
      <c r="K112" s="155"/>
      <c r="L112" s="155"/>
      <c r="M112" s="155"/>
      <c r="N112" s="162"/>
    </row>
    <row r="113" spans="1:14" s="163" customFormat="1" ht="58.5" customHeight="1">
      <c r="A113" s="171"/>
      <c r="B113" s="151"/>
      <c r="C113" s="157" t="s">
        <v>202</v>
      </c>
      <c r="D113" s="164" t="s">
        <v>190</v>
      </c>
      <c r="E113" s="165"/>
      <c r="F113" s="161">
        <f>F110</f>
        <v>46</v>
      </c>
      <c r="G113" s="155"/>
      <c r="H113" s="155"/>
      <c r="I113" s="155"/>
      <c r="J113" s="155"/>
      <c r="K113" s="155"/>
      <c r="L113" s="155"/>
      <c r="M113" s="155"/>
      <c r="N113" s="162"/>
    </row>
    <row r="114" spans="1:14" s="163" customFormat="1" ht="58.5" customHeight="1">
      <c r="A114" s="171"/>
      <c r="B114" s="151"/>
      <c r="C114" s="157" t="s">
        <v>199</v>
      </c>
      <c r="D114" s="164" t="s">
        <v>12</v>
      </c>
      <c r="E114" s="165">
        <v>2</v>
      </c>
      <c r="F114" s="161">
        <f>F110*E114</f>
        <v>92</v>
      </c>
      <c r="G114" s="155"/>
      <c r="H114" s="155"/>
      <c r="I114" s="155"/>
      <c r="J114" s="155"/>
      <c r="K114" s="155"/>
      <c r="L114" s="155"/>
      <c r="M114" s="155"/>
      <c r="N114" s="162"/>
    </row>
    <row r="115" spans="1:14" s="41" customFormat="1">
      <c r="A115" s="171"/>
      <c r="B115" s="147"/>
      <c r="C115" s="85" t="s">
        <v>27</v>
      </c>
      <c r="D115" s="5" t="s">
        <v>20</v>
      </c>
      <c r="E115" s="40">
        <v>1</v>
      </c>
      <c r="F115" s="31">
        <f>F110*E115</f>
        <v>46</v>
      </c>
      <c r="G115" s="148"/>
      <c r="H115" s="148"/>
      <c r="I115" s="148"/>
      <c r="J115" s="148"/>
      <c r="K115" s="148"/>
      <c r="L115" s="148"/>
      <c r="M115" s="148"/>
      <c r="N115" s="115"/>
    </row>
    <row r="116" spans="1:14" s="41" customFormat="1" ht="90" customHeight="1">
      <c r="A116" s="171"/>
      <c r="B116" s="147" t="s">
        <v>43</v>
      </c>
      <c r="C116" s="67" t="s">
        <v>155</v>
      </c>
      <c r="D116" s="145" t="s">
        <v>14</v>
      </c>
      <c r="E116" s="150"/>
      <c r="F116" s="32">
        <v>57.44</v>
      </c>
      <c r="G116" s="148"/>
      <c r="H116" s="148"/>
      <c r="I116" s="148"/>
      <c r="J116" s="148"/>
      <c r="K116" s="148"/>
      <c r="L116" s="148"/>
      <c r="M116" s="148"/>
      <c r="N116" s="116"/>
    </row>
    <row r="117" spans="1:14" s="41" customFormat="1" ht="32.25" customHeight="1">
      <c r="A117" s="171"/>
      <c r="B117" s="147"/>
      <c r="C117" s="63" t="s">
        <v>21</v>
      </c>
      <c r="D117" s="145" t="s">
        <v>23</v>
      </c>
      <c r="E117" s="150">
        <v>0.53500000000000003</v>
      </c>
      <c r="F117" s="31">
        <f>F116*E117</f>
        <v>30.730399999999999</v>
      </c>
      <c r="G117" s="148"/>
      <c r="H117" s="148"/>
      <c r="I117" s="148"/>
      <c r="J117" s="148"/>
      <c r="K117" s="148"/>
      <c r="L117" s="148"/>
      <c r="M117" s="148"/>
      <c r="N117" s="116"/>
    </row>
    <row r="118" spans="1:14" s="41" customFormat="1" ht="36" customHeight="1">
      <c r="A118" s="171"/>
      <c r="B118" s="147"/>
      <c r="C118" s="63" t="s">
        <v>22</v>
      </c>
      <c r="D118" s="145" t="s">
        <v>24</v>
      </c>
      <c r="E118" s="150">
        <v>0.2</v>
      </c>
      <c r="F118" s="31">
        <f>F116*E118</f>
        <v>11.488</v>
      </c>
      <c r="G118" s="148"/>
      <c r="H118" s="148"/>
      <c r="I118" s="148"/>
      <c r="J118" s="148"/>
      <c r="K118" s="148"/>
      <c r="L118" s="148"/>
      <c r="M118" s="148"/>
      <c r="N118" s="116"/>
    </row>
    <row r="119" spans="1:14" s="41" customFormat="1" ht="32.25" customHeight="1">
      <c r="A119" s="171"/>
      <c r="B119" s="147"/>
      <c r="C119" s="63" t="s">
        <v>168</v>
      </c>
      <c r="D119" s="145" t="s">
        <v>15</v>
      </c>
      <c r="E119" s="150">
        <v>0.85</v>
      </c>
      <c r="F119" s="31">
        <f>F116*E119</f>
        <v>48.823999999999998</v>
      </c>
      <c r="G119" s="148"/>
      <c r="H119" s="148"/>
      <c r="I119" s="148"/>
      <c r="J119" s="148"/>
      <c r="K119" s="148"/>
      <c r="L119" s="148"/>
      <c r="M119" s="148"/>
      <c r="N119" s="116"/>
    </row>
    <row r="120" spans="1:14" s="41" customFormat="1" ht="36" customHeight="1">
      <c r="A120" s="171"/>
      <c r="B120" s="147"/>
      <c r="C120" s="63" t="s">
        <v>17</v>
      </c>
      <c r="D120" s="145" t="s">
        <v>14</v>
      </c>
      <c r="E120" s="150">
        <v>0.05</v>
      </c>
      <c r="F120" s="31">
        <f>F116*E120</f>
        <v>2.8719999999999999</v>
      </c>
      <c r="G120" s="148"/>
      <c r="H120" s="148"/>
      <c r="I120" s="148"/>
      <c r="J120" s="148"/>
      <c r="K120" s="148"/>
      <c r="L120" s="148"/>
      <c r="M120" s="148"/>
      <c r="N120" s="116"/>
    </row>
    <row r="121" spans="1:14" s="41" customFormat="1" ht="39.75" customHeight="1">
      <c r="A121" s="171"/>
      <c r="B121" s="147"/>
      <c r="C121" s="63" t="s">
        <v>34</v>
      </c>
      <c r="D121" s="145" t="s">
        <v>15</v>
      </c>
      <c r="E121" s="150">
        <v>0.63</v>
      </c>
      <c r="F121" s="31">
        <f>F116*E121</f>
        <v>36.187199999999997</v>
      </c>
      <c r="G121" s="148"/>
      <c r="H121" s="148"/>
      <c r="I121" s="148"/>
      <c r="J121" s="148"/>
      <c r="K121" s="148"/>
      <c r="L121" s="148"/>
      <c r="M121" s="148"/>
      <c r="N121" s="116"/>
    </row>
    <row r="122" spans="1:14" s="41" customFormat="1" ht="33.75" customHeight="1">
      <c r="A122" s="171"/>
      <c r="B122" s="147"/>
      <c r="C122" s="63" t="s">
        <v>30</v>
      </c>
      <c r="D122" s="145" t="s">
        <v>20</v>
      </c>
      <c r="E122" s="150">
        <v>0.2</v>
      </c>
      <c r="F122" s="31">
        <f>F116*E122</f>
        <v>11.488</v>
      </c>
      <c r="G122" s="148"/>
      <c r="H122" s="148"/>
      <c r="I122" s="148"/>
      <c r="J122" s="148"/>
      <c r="K122" s="148"/>
      <c r="L122" s="148"/>
      <c r="M122" s="148"/>
      <c r="N122" s="117"/>
    </row>
    <row r="123" spans="1:14" s="41" customFormat="1" ht="78" customHeight="1">
      <c r="A123" s="171"/>
      <c r="B123" s="147" t="s">
        <v>35</v>
      </c>
      <c r="C123" s="67" t="s">
        <v>84</v>
      </c>
      <c r="D123" s="145" t="s">
        <v>14</v>
      </c>
      <c r="E123" s="150"/>
      <c r="F123" s="32">
        <v>96</v>
      </c>
      <c r="G123" s="148"/>
      <c r="H123" s="148"/>
      <c r="I123" s="148"/>
      <c r="J123" s="148"/>
      <c r="K123" s="148"/>
      <c r="L123" s="148"/>
      <c r="M123" s="148"/>
      <c r="N123" s="116"/>
    </row>
    <row r="124" spans="1:14" s="41" customFormat="1">
      <c r="A124" s="171"/>
      <c r="B124" s="147"/>
      <c r="C124" s="63" t="s">
        <v>21</v>
      </c>
      <c r="D124" s="145" t="s">
        <v>23</v>
      </c>
      <c r="E124" s="150">
        <v>0.65800000000000003</v>
      </c>
      <c r="F124" s="31">
        <f>F123*E124</f>
        <v>63.168000000000006</v>
      </c>
      <c r="G124" s="148"/>
      <c r="H124" s="148"/>
      <c r="I124" s="148"/>
      <c r="J124" s="148"/>
      <c r="K124" s="148"/>
      <c r="L124" s="148"/>
      <c r="M124" s="148"/>
      <c r="N124" s="116"/>
    </row>
    <row r="125" spans="1:14" s="41" customFormat="1">
      <c r="A125" s="171"/>
      <c r="B125" s="147"/>
      <c r="C125" s="63" t="s">
        <v>22</v>
      </c>
      <c r="D125" s="145" t="s">
        <v>24</v>
      </c>
      <c r="E125" s="150">
        <v>0.1</v>
      </c>
      <c r="F125" s="31">
        <f>F123*E125</f>
        <v>9.6000000000000014</v>
      </c>
      <c r="G125" s="148"/>
      <c r="H125" s="148"/>
      <c r="I125" s="148"/>
      <c r="J125" s="148"/>
      <c r="K125" s="148"/>
      <c r="L125" s="148"/>
      <c r="M125" s="148"/>
      <c r="N125" s="117"/>
    </row>
    <row r="126" spans="1:14" s="41" customFormat="1">
      <c r="A126" s="171"/>
      <c r="B126" s="147"/>
      <c r="C126" s="63" t="s">
        <v>36</v>
      </c>
      <c r="D126" s="145" t="s">
        <v>15</v>
      </c>
      <c r="E126" s="150">
        <v>0.85</v>
      </c>
      <c r="F126" s="31">
        <f>F123*E126</f>
        <v>81.599999999999994</v>
      </c>
      <c r="G126" s="148"/>
      <c r="H126" s="148"/>
      <c r="I126" s="148"/>
      <c r="J126" s="148"/>
      <c r="K126" s="148"/>
      <c r="L126" s="148"/>
      <c r="M126" s="148"/>
      <c r="N126" s="116"/>
    </row>
    <row r="127" spans="1:14" s="41" customFormat="1">
      <c r="A127" s="171"/>
      <c r="B127" s="147"/>
      <c r="C127" s="63" t="s">
        <v>17</v>
      </c>
      <c r="D127" s="145" t="s">
        <v>14</v>
      </c>
      <c r="E127" s="150">
        <v>0.05</v>
      </c>
      <c r="F127" s="31">
        <f>F123*E127</f>
        <v>4.8000000000000007</v>
      </c>
      <c r="G127" s="148"/>
      <c r="H127" s="148"/>
      <c r="I127" s="148"/>
      <c r="J127" s="148"/>
      <c r="K127" s="148"/>
      <c r="L127" s="148"/>
      <c r="M127" s="148"/>
      <c r="N127" s="116"/>
    </row>
    <row r="128" spans="1:14" s="41" customFormat="1">
      <c r="A128" s="171"/>
      <c r="B128" s="147"/>
      <c r="C128" s="63" t="s">
        <v>34</v>
      </c>
      <c r="D128" s="145" t="s">
        <v>15</v>
      </c>
      <c r="E128" s="150">
        <v>0.35</v>
      </c>
      <c r="F128" s="31">
        <f>F123*E128</f>
        <v>33.599999999999994</v>
      </c>
      <c r="G128" s="148"/>
      <c r="H128" s="148"/>
      <c r="I128" s="148"/>
      <c r="J128" s="148"/>
      <c r="K128" s="148"/>
      <c r="L128" s="148"/>
      <c r="M128" s="148"/>
      <c r="N128" s="116"/>
    </row>
    <row r="129" spans="1:14" s="41" customFormat="1" ht="40.5" customHeight="1">
      <c r="A129" s="171"/>
      <c r="B129" s="147"/>
      <c r="C129" s="63" t="s">
        <v>30</v>
      </c>
      <c r="D129" s="145" t="s">
        <v>20</v>
      </c>
      <c r="E129" s="150">
        <v>0.1</v>
      </c>
      <c r="F129" s="31">
        <f>F123*E129</f>
        <v>9.6000000000000014</v>
      </c>
      <c r="G129" s="148"/>
      <c r="H129" s="148"/>
      <c r="I129" s="148"/>
      <c r="J129" s="148"/>
      <c r="K129" s="148"/>
      <c r="L129" s="148"/>
      <c r="M129" s="148"/>
      <c r="N129" s="116"/>
    </row>
    <row r="130" spans="1:14" s="41" customFormat="1" ht="54.75" customHeight="1">
      <c r="A130" s="171"/>
      <c r="B130" s="147" t="s">
        <v>154</v>
      </c>
      <c r="C130" s="34" t="s">
        <v>203</v>
      </c>
      <c r="D130" s="147" t="s">
        <v>14</v>
      </c>
      <c r="E130" s="17"/>
      <c r="F130" s="32">
        <v>2.86</v>
      </c>
      <c r="G130" s="148"/>
      <c r="H130" s="148"/>
      <c r="I130" s="148"/>
      <c r="J130" s="148"/>
      <c r="K130" s="148"/>
      <c r="L130" s="148"/>
      <c r="M130" s="148"/>
      <c r="N130" s="115"/>
    </row>
    <row r="131" spans="1:14" s="41" customFormat="1">
      <c r="A131" s="171"/>
      <c r="B131" s="147"/>
      <c r="C131" s="89" t="s">
        <v>31</v>
      </c>
      <c r="D131" s="5" t="s">
        <v>23</v>
      </c>
      <c r="E131" s="40">
        <v>4</v>
      </c>
      <c r="F131" s="31">
        <f>F130*E131</f>
        <v>11.44</v>
      </c>
      <c r="G131" s="148"/>
      <c r="H131" s="148"/>
      <c r="I131" s="55"/>
      <c r="J131" s="148"/>
      <c r="K131" s="148"/>
      <c r="L131" s="148"/>
      <c r="M131" s="148"/>
      <c r="N131" s="115"/>
    </row>
    <row r="132" spans="1:14" s="41" customFormat="1">
      <c r="A132" s="171"/>
      <c r="B132" s="147"/>
      <c r="C132" s="89" t="s">
        <v>29</v>
      </c>
      <c r="D132" s="5" t="s">
        <v>20</v>
      </c>
      <c r="E132" s="40">
        <v>1</v>
      </c>
      <c r="F132" s="31">
        <f>F130*E132</f>
        <v>2.86</v>
      </c>
      <c r="G132" s="148"/>
      <c r="H132" s="148"/>
      <c r="I132" s="148"/>
      <c r="J132" s="148"/>
      <c r="K132" s="148"/>
      <c r="L132" s="148"/>
      <c r="M132" s="148"/>
      <c r="N132" s="115"/>
    </row>
    <row r="133" spans="1:14" s="41" customFormat="1" ht="39.75" customHeight="1">
      <c r="A133" s="171"/>
      <c r="B133" s="147"/>
      <c r="C133" s="63" t="s">
        <v>204</v>
      </c>
      <c r="D133" s="145" t="s">
        <v>14</v>
      </c>
      <c r="E133" s="150">
        <v>1</v>
      </c>
      <c r="F133" s="31">
        <f>F130*E133</f>
        <v>2.86</v>
      </c>
      <c r="G133" s="148"/>
      <c r="H133" s="148"/>
      <c r="I133" s="148"/>
      <c r="J133" s="148"/>
      <c r="K133" s="148"/>
      <c r="L133" s="148"/>
      <c r="M133" s="148"/>
      <c r="N133" s="116"/>
    </row>
    <row r="134" spans="1:14" s="41" customFormat="1" ht="33.75" customHeight="1">
      <c r="A134" s="171"/>
      <c r="B134" s="147"/>
      <c r="C134" s="63" t="s">
        <v>30</v>
      </c>
      <c r="D134" s="145" t="s">
        <v>20</v>
      </c>
      <c r="E134" s="150">
        <v>5</v>
      </c>
      <c r="F134" s="31">
        <f>F130*E134</f>
        <v>14.299999999999999</v>
      </c>
      <c r="G134" s="148"/>
      <c r="H134" s="148"/>
      <c r="I134" s="148"/>
      <c r="J134" s="148"/>
      <c r="K134" s="148"/>
      <c r="L134" s="148"/>
      <c r="M134" s="148"/>
      <c r="N134" s="117"/>
    </row>
    <row r="135" spans="1:14" s="41" customFormat="1" ht="54.75" customHeight="1">
      <c r="A135" s="171"/>
      <c r="B135" s="147" t="s">
        <v>154</v>
      </c>
      <c r="C135" s="34" t="s">
        <v>206</v>
      </c>
      <c r="D135" s="147" t="s">
        <v>14</v>
      </c>
      <c r="E135" s="17"/>
      <c r="F135" s="32">
        <v>57.44</v>
      </c>
      <c r="G135" s="148"/>
      <c r="H135" s="148"/>
      <c r="I135" s="148"/>
      <c r="J135" s="148"/>
      <c r="K135" s="148"/>
      <c r="L135" s="148"/>
      <c r="M135" s="148"/>
      <c r="N135" s="115"/>
    </row>
    <row r="136" spans="1:14" s="41" customFormat="1">
      <c r="A136" s="171"/>
      <c r="B136" s="147"/>
      <c r="C136" s="89" t="s">
        <v>31</v>
      </c>
      <c r="D136" s="5" t="s">
        <v>23</v>
      </c>
      <c r="E136" s="40">
        <v>0.5</v>
      </c>
      <c r="F136" s="31">
        <f>F135*E136</f>
        <v>28.72</v>
      </c>
      <c r="G136" s="148"/>
      <c r="H136" s="148"/>
      <c r="I136" s="55"/>
      <c r="J136" s="148"/>
      <c r="K136" s="148"/>
      <c r="L136" s="148"/>
      <c r="M136" s="148"/>
      <c r="N136" s="115"/>
    </row>
    <row r="137" spans="1:14" s="41" customFormat="1">
      <c r="A137" s="171"/>
      <c r="B137" s="147"/>
      <c r="C137" s="89" t="s">
        <v>29</v>
      </c>
      <c r="D137" s="5" t="s">
        <v>20</v>
      </c>
      <c r="E137" s="40">
        <v>1</v>
      </c>
      <c r="F137" s="31">
        <f>F135*E137</f>
        <v>57.44</v>
      </c>
      <c r="G137" s="148"/>
      <c r="H137" s="148"/>
      <c r="I137" s="148"/>
      <c r="J137" s="148"/>
      <c r="K137" s="148"/>
      <c r="L137" s="148"/>
      <c r="M137" s="148"/>
      <c r="N137" s="115"/>
    </row>
    <row r="138" spans="1:14" s="41" customFormat="1" ht="39.75" customHeight="1">
      <c r="A138" s="171"/>
      <c r="B138" s="147"/>
      <c r="C138" s="63" t="s">
        <v>207</v>
      </c>
      <c r="D138" s="145" t="s">
        <v>53</v>
      </c>
      <c r="E138" s="150"/>
      <c r="F138" s="31">
        <v>3</v>
      </c>
      <c r="G138" s="148"/>
      <c r="H138" s="148"/>
      <c r="I138" s="148"/>
      <c r="J138" s="148"/>
      <c r="K138" s="148"/>
      <c r="L138" s="148"/>
      <c r="M138" s="148"/>
      <c r="N138" s="116"/>
    </row>
    <row r="139" spans="1:14" s="41" customFormat="1" ht="39.75" customHeight="1">
      <c r="A139" s="171"/>
      <c r="B139" s="147"/>
      <c r="C139" s="63" t="s">
        <v>208</v>
      </c>
      <c r="D139" s="145" t="s">
        <v>53</v>
      </c>
      <c r="E139" s="150"/>
      <c r="F139" s="31">
        <v>6</v>
      </c>
      <c r="G139" s="148"/>
      <c r="H139" s="148"/>
      <c r="I139" s="148"/>
      <c r="J139" s="148"/>
      <c r="K139" s="148"/>
      <c r="L139" s="148"/>
      <c r="M139" s="148"/>
      <c r="N139" s="116"/>
    </row>
    <row r="140" spans="1:14" s="41" customFormat="1" ht="39.75" customHeight="1">
      <c r="A140" s="171"/>
      <c r="B140" s="147"/>
      <c r="C140" s="63" t="s">
        <v>209</v>
      </c>
      <c r="D140" s="145" t="s">
        <v>53</v>
      </c>
      <c r="E140" s="150"/>
      <c r="F140" s="31">
        <v>3</v>
      </c>
      <c r="G140" s="148"/>
      <c r="H140" s="148"/>
      <c r="I140" s="148"/>
      <c r="J140" s="148"/>
      <c r="K140" s="148"/>
      <c r="L140" s="148"/>
      <c r="M140" s="148"/>
      <c r="N140" s="116"/>
    </row>
    <row r="141" spans="1:14" s="41" customFormat="1" ht="33.75" customHeight="1">
      <c r="A141" s="171"/>
      <c r="B141" s="147"/>
      <c r="C141" s="63" t="s">
        <v>30</v>
      </c>
      <c r="D141" s="145" t="s">
        <v>20</v>
      </c>
      <c r="E141" s="150">
        <v>2</v>
      </c>
      <c r="F141" s="31">
        <f>F135*E141</f>
        <v>114.88</v>
      </c>
      <c r="G141" s="148"/>
      <c r="H141" s="148"/>
      <c r="I141" s="148"/>
      <c r="J141" s="148"/>
      <c r="K141" s="148"/>
      <c r="L141" s="148"/>
      <c r="M141" s="148"/>
      <c r="N141" s="117"/>
    </row>
    <row r="142" spans="1:14" s="41" customFormat="1" ht="54.75" customHeight="1">
      <c r="A142" s="171"/>
      <c r="B142" s="147" t="s">
        <v>154</v>
      </c>
      <c r="C142" s="34" t="s">
        <v>210</v>
      </c>
      <c r="D142" s="147" t="s">
        <v>14</v>
      </c>
      <c r="E142" s="17"/>
      <c r="F142" s="32">
        <v>5.64</v>
      </c>
      <c r="G142" s="148"/>
      <c r="H142" s="148"/>
      <c r="I142" s="148"/>
      <c r="J142" s="148"/>
      <c r="K142" s="148"/>
      <c r="L142" s="148"/>
      <c r="M142" s="148"/>
      <c r="N142" s="115"/>
    </row>
    <row r="143" spans="1:14" s="41" customFormat="1" ht="54.75" customHeight="1">
      <c r="A143" s="171"/>
      <c r="B143" s="147" t="s">
        <v>154</v>
      </c>
      <c r="C143" s="34" t="s">
        <v>194</v>
      </c>
      <c r="D143" s="147" t="s">
        <v>14</v>
      </c>
      <c r="E143" s="17"/>
      <c r="F143" s="32">
        <v>5.64</v>
      </c>
      <c r="G143" s="148"/>
      <c r="H143" s="148"/>
      <c r="I143" s="148"/>
      <c r="J143" s="148"/>
      <c r="K143" s="148"/>
      <c r="L143" s="148"/>
      <c r="M143" s="148"/>
      <c r="N143" s="115"/>
    </row>
    <row r="144" spans="1:14" s="41" customFormat="1">
      <c r="A144" s="171"/>
      <c r="B144" s="147"/>
      <c r="C144" s="89" t="s">
        <v>31</v>
      </c>
      <c r="D144" s="5" t="s">
        <v>23</v>
      </c>
      <c r="E144" s="40">
        <v>1</v>
      </c>
      <c r="F144" s="31">
        <f>F143*E144</f>
        <v>5.64</v>
      </c>
      <c r="G144" s="148"/>
      <c r="H144" s="148"/>
      <c r="I144" s="55"/>
      <c r="J144" s="148"/>
      <c r="K144" s="148"/>
      <c r="L144" s="148"/>
      <c r="M144" s="148"/>
      <c r="N144" s="115"/>
    </row>
    <row r="145" spans="1:14" s="41" customFormat="1">
      <c r="A145" s="171"/>
      <c r="B145" s="147"/>
      <c r="C145" s="89" t="s">
        <v>29</v>
      </c>
      <c r="D145" s="5" t="s">
        <v>20</v>
      </c>
      <c r="E145" s="40">
        <v>1</v>
      </c>
      <c r="F145" s="31">
        <f>F143*E145</f>
        <v>5.64</v>
      </c>
      <c r="G145" s="148"/>
      <c r="H145" s="148"/>
      <c r="I145" s="148"/>
      <c r="J145" s="148"/>
      <c r="K145" s="148"/>
      <c r="L145" s="148"/>
      <c r="M145" s="148"/>
      <c r="N145" s="115"/>
    </row>
    <row r="146" spans="1:14" s="41" customFormat="1" ht="54.75" customHeight="1">
      <c r="A146" s="171"/>
      <c r="B146" s="147" t="s">
        <v>154</v>
      </c>
      <c r="C146" s="34" t="s">
        <v>211</v>
      </c>
      <c r="D146" s="147" t="s">
        <v>14</v>
      </c>
      <c r="E146" s="17"/>
      <c r="F146" s="32">
        <v>31.85</v>
      </c>
      <c r="G146" s="148"/>
      <c r="H146" s="148"/>
      <c r="I146" s="148"/>
      <c r="J146" s="148"/>
      <c r="K146" s="148"/>
      <c r="L146" s="148"/>
      <c r="M146" s="148"/>
      <c r="N146" s="115"/>
    </row>
    <row r="147" spans="1:14" s="41" customFormat="1">
      <c r="A147" s="171"/>
      <c r="B147" s="147"/>
      <c r="C147" s="89" t="s">
        <v>31</v>
      </c>
      <c r="D147" s="5" t="s">
        <v>23</v>
      </c>
      <c r="E147" s="40">
        <v>1</v>
      </c>
      <c r="F147" s="31">
        <f>F146*E147</f>
        <v>31.85</v>
      </c>
      <c r="G147" s="148"/>
      <c r="H147" s="148"/>
      <c r="I147" s="55"/>
      <c r="J147" s="148"/>
      <c r="K147" s="148"/>
      <c r="L147" s="148"/>
      <c r="M147" s="148"/>
      <c r="N147" s="115"/>
    </row>
    <row r="148" spans="1:14" s="41" customFormat="1">
      <c r="A148" s="171"/>
      <c r="B148" s="147"/>
      <c r="C148" s="89" t="s">
        <v>29</v>
      </c>
      <c r="D148" s="5" t="s">
        <v>20</v>
      </c>
      <c r="E148" s="40">
        <v>0.1</v>
      </c>
      <c r="F148" s="31">
        <f>F146*E148</f>
        <v>3.1850000000000005</v>
      </c>
      <c r="G148" s="148"/>
      <c r="H148" s="148"/>
      <c r="I148" s="148"/>
      <c r="J148" s="148"/>
      <c r="K148" s="148"/>
      <c r="L148" s="148"/>
      <c r="M148" s="148"/>
      <c r="N148" s="115"/>
    </row>
    <row r="149" spans="1:14" s="41" customFormat="1" ht="54.75" customHeight="1">
      <c r="A149" s="171"/>
      <c r="B149" s="147" t="s">
        <v>154</v>
      </c>
      <c r="C149" s="34" t="s">
        <v>195</v>
      </c>
      <c r="D149" s="147" t="s">
        <v>14</v>
      </c>
      <c r="E149" s="17"/>
      <c r="F149" s="32">
        <v>0.53</v>
      </c>
      <c r="G149" s="148"/>
      <c r="H149" s="148"/>
      <c r="I149" s="148"/>
      <c r="J149" s="148"/>
      <c r="K149" s="148"/>
      <c r="L149" s="148"/>
      <c r="M149" s="148"/>
      <c r="N149" s="115"/>
    </row>
    <row r="150" spans="1:14" s="41" customFormat="1">
      <c r="A150" s="171"/>
      <c r="B150" s="147"/>
      <c r="C150" s="89" t="s">
        <v>31</v>
      </c>
      <c r="D150" s="5" t="s">
        <v>23</v>
      </c>
      <c r="E150" s="40">
        <v>0.5</v>
      </c>
      <c r="F150" s="31">
        <f>F149*E150</f>
        <v>0.26500000000000001</v>
      </c>
      <c r="G150" s="148"/>
      <c r="H150" s="148"/>
      <c r="I150" s="55"/>
      <c r="J150" s="148"/>
      <c r="K150" s="148"/>
      <c r="L150" s="148"/>
      <c r="M150" s="148"/>
      <c r="N150" s="115"/>
    </row>
    <row r="151" spans="1:14" s="41" customFormat="1">
      <c r="A151" s="171"/>
      <c r="B151" s="147"/>
      <c r="C151" s="89" t="s">
        <v>29</v>
      </c>
      <c r="D151" s="5" t="s">
        <v>20</v>
      </c>
      <c r="E151" s="40">
        <v>0.5</v>
      </c>
      <c r="F151" s="31">
        <f>F149*E151</f>
        <v>0.26500000000000001</v>
      </c>
      <c r="G151" s="148"/>
      <c r="H151" s="148"/>
      <c r="I151" s="148"/>
      <c r="J151" s="148"/>
      <c r="K151" s="148"/>
      <c r="L151" s="148"/>
      <c r="M151" s="148"/>
      <c r="N151" s="115"/>
    </row>
    <row r="152" spans="1:14" s="41" customFormat="1" ht="54.75" customHeight="1">
      <c r="A152" s="171"/>
      <c r="B152" s="147" t="s">
        <v>32</v>
      </c>
      <c r="C152" s="34" t="s">
        <v>130</v>
      </c>
      <c r="D152" s="147" t="s">
        <v>14</v>
      </c>
      <c r="E152" s="17"/>
      <c r="F152" s="32">
        <v>5.64</v>
      </c>
      <c r="G152" s="148"/>
      <c r="H152" s="148"/>
      <c r="I152" s="148"/>
      <c r="J152" s="148"/>
      <c r="K152" s="148"/>
      <c r="L152" s="148"/>
      <c r="M152" s="148"/>
      <c r="N152" s="115"/>
    </row>
    <row r="153" spans="1:14" s="41" customFormat="1">
      <c r="A153" s="171"/>
      <c r="B153" s="147"/>
      <c r="C153" s="89" t="s">
        <v>31</v>
      </c>
      <c r="D153" s="5" t="s">
        <v>23</v>
      </c>
      <c r="E153" s="40">
        <v>0.6</v>
      </c>
      <c r="F153" s="31">
        <f>F152*E153</f>
        <v>3.3839999999999999</v>
      </c>
      <c r="G153" s="148"/>
      <c r="H153" s="148"/>
      <c r="I153" s="55"/>
      <c r="J153" s="148"/>
      <c r="K153" s="148"/>
      <c r="L153" s="148"/>
      <c r="M153" s="148"/>
      <c r="N153" s="115"/>
    </row>
    <row r="154" spans="1:14" s="41" customFormat="1">
      <c r="A154" s="171"/>
      <c r="B154" s="147"/>
      <c r="C154" s="89" t="s">
        <v>29</v>
      </c>
      <c r="D154" s="5" t="s">
        <v>20</v>
      </c>
      <c r="E154" s="40">
        <v>0.2</v>
      </c>
      <c r="F154" s="31">
        <f>F152*E154</f>
        <v>1.1279999999999999</v>
      </c>
      <c r="G154" s="148"/>
      <c r="H154" s="148"/>
      <c r="I154" s="148"/>
      <c r="J154" s="148"/>
      <c r="K154" s="148"/>
      <c r="L154" s="148"/>
      <c r="M154" s="148"/>
      <c r="N154" s="115"/>
    </row>
    <row r="155" spans="1:14" s="41" customFormat="1">
      <c r="A155" s="171"/>
      <c r="B155" s="147"/>
      <c r="C155" s="66" t="s">
        <v>55</v>
      </c>
      <c r="D155" s="145" t="s">
        <v>13</v>
      </c>
      <c r="E155" s="150">
        <f>0.0204+0.0051*2</f>
        <v>3.0600000000000002E-2</v>
      </c>
      <c r="F155" s="31">
        <f>F152*E155</f>
        <v>0.17258400000000002</v>
      </c>
      <c r="G155" s="148"/>
      <c r="H155" s="148"/>
      <c r="I155" s="148"/>
      <c r="J155" s="148"/>
      <c r="K155" s="148"/>
      <c r="L155" s="148"/>
      <c r="M155" s="148"/>
      <c r="N155" s="115"/>
    </row>
    <row r="156" spans="1:14" s="41" customFormat="1">
      <c r="A156" s="171"/>
      <c r="B156" s="147"/>
      <c r="C156" s="68" t="s">
        <v>27</v>
      </c>
      <c r="D156" s="5" t="s">
        <v>20</v>
      </c>
      <c r="E156" s="42">
        <v>0.2</v>
      </c>
      <c r="F156" s="31">
        <f>F152*E156</f>
        <v>1.1279999999999999</v>
      </c>
      <c r="G156" s="148"/>
      <c r="H156" s="148"/>
      <c r="I156" s="148"/>
      <c r="J156" s="148"/>
      <c r="K156" s="148"/>
      <c r="L156" s="148"/>
      <c r="M156" s="148"/>
      <c r="N156" s="115"/>
    </row>
    <row r="157" spans="1:14" s="41" customFormat="1" ht="59.25" customHeight="1">
      <c r="A157" s="171"/>
      <c r="B157" s="147" t="s">
        <v>33</v>
      </c>
      <c r="C157" s="67" t="s">
        <v>50</v>
      </c>
      <c r="D157" s="145" t="s">
        <v>14</v>
      </c>
      <c r="E157" s="150"/>
      <c r="F157" s="32">
        <v>5.64</v>
      </c>
      <c r="G157" s="148"/>
      <c r="H157" s="148"/>
      <c r="I157" s="148"/>
      <c r="J157" s="148"/>
      <c r="K157" s="148"/>
      <c r="L157" s="148"/>
      <c r="M157" s="148"/>
      <c r="N157" s="115"/>
    </row>
    <row r="158" spans="1:14" s="41" customFormat="1" ht="37.5" customHeight="1">
      <c r="A158" s="171"/>
      <c r="B158" s="147"/>
      <c r="C158" s="63" t="s">
        <v>21</v>
      </c>
      <c r="D158" s="145" t="s">
        <v>23</v>
      </c>
      <c r="E158" s="150">
        <v>1.08</v>
      </c>
      <c r="F158" s="31">
        <f>F157*E158</f>
        <v>6.0911999999999997</v>
      </c>
      <c r="G158" s="148"/>
      <c r="H158" s="148"/>
      <c r="I158" s="148"/>
      <c r="J158" s="148"/>
      <c r="K158" s="148"/>
      <c r="L158" s="148"/>
      <c r="M158" s="148"/>
      <c r="N158" s="115"/>
    </row>
    <row r="159" spans="1:14" s="41" customFormat="1">
      <c r="A159" s="171"/>
      <c r="B159" s="147"/>
      <c r="C159" s="63" t="s">
        <v>22</v>
      </c>
      <c r="D159" s="145" t="s">
        <v>20</v>
      </c>
      <c r="E159" s="150">
        <v>0.5</v>
      </c>
      <c r="F159" s="31">
        <f>F157*E159</f>
        <v>2.82</v>
      </c>
      <c r="G159" s="148"/>
      <c r="H159" s="148"/>
      <c r="I159" s="148"/>
      <c r="J159" s="148"/>
      <c r="K159" s="148"/>
      <c r="L159" s="148"/>
      <c r="M159" s="148"/>
      <c r="N159" s="115"/>
    </row>
    <row r="160" spans="1:14" s="41" customFormat="1" ht="24" customHeight="1">
      <c r="A160" s="171"/>
      <c r="B160" s="147"/>
      <c r="C160" s="63" t="s">
        <v>44</v>
      </c>
      <c r="D160" s="145" t="s">
        <v>14</v>
      </c>
      <c r="E160" s="150">
        <v>1.05</v>
      </c>
      <c r="F160" s="32">
        <f>F157*E160</f>
        <v>5.9219999999999997</v>
      </c>
      <c r="G160" s="148"/>
      <c r="H160" s="148"/>
      <c r="I160" s="148"/>
      <c r="J160" s="148"/>
      <c r="K160" s="148"/>
      <c r="L160" s="148"/>
      <c r="M160" s="148"/>
      <c r="N160" s="115"/>
    </row>
    <row r="161" spans="1:14" s="41" customFormat="1">
      <c r="A161" s="171"/>
      <c r="B161" s="147"/>
      <c r="C161" s="72" t="s">
        <v>90</v>
      </c>
      <c r="D161" s="127" t="s">
        <v>61</v>
      </c>
      <c r="E161" s="128">
        <v>0.3</v>
      </c>
      <c r="F161" s="98">
        <f>F157*E161</f>
        <v>1.6919999999999999</v>
      </c>
      <c r="G161" s="149"/>
      <c r="H161" s="148"/>
      <c r="I161" s="149"/>
      <c r="J161" s="148"/>
      <c r="K161" s="149"/>
      <c r="L161" s="148"/>
      <c r="M161" s="148"/>
      <c r="N161" s="115"/>
    </row>
    <row r="162" spans="1:14" s="41" customFormat="1">
      <c r="A162" s="171"/>
      <c r="B162" s="147"/>
      <c r="C162" s="63" t="s">
        <v>89</v>
      </c>
      <c r="D162" s="145" t="s">
        <v>15</v>
      </c>
      <c r="E162" s="150">
        <v>5</v>
      </c>
      <c r="F162" s="31">
        <f>F157*E162</f>
        <v>28.2</v>
      </c>
      <c r="G162" s="148"/>
      <c r="H162" s="148"/>
      <c r="I162" s="148"/>
      <c r="J162" s="148"/>
      <c r="K162" s="148"/>
      <c r="L162" s="148"/>
      <c r="M162" s="148"/>
      <c r="N162" s="115"/>
    </row>
    <row r="163" spans="1:14" s="41" customFormat="1">
      <c r="A163" s="171"/>
      <c r="B163" s="147"/>
      <c r="C163" s="63" t="s">
        <v>30</v>
      </c>
      <c r="D163" s="145" t="s">
        <v>20</v>
      </c>
      <c r="E163" s="150">
        <v>0.3</v>
      </c>
      <c r="F163" s="31">
        <f>F157*E163</f>
        <v>1.6919999999999999</v>
      </c>
      <c r="G163" s="148"/>
      <c r="H163" s="148"/>
      <c r="I163" s="148"/>
      <c r="J163" s="148"/>
      <c r="K163" s="148"/>
      <c r="L163" s="148"/>
      <c r="M163" s="148"/>
      <c r="N163" s="115"/>
    </row>
    <row r="164" spans="1:14" s="41" customFormat="1" ht="43.5" customHeight="1">
      <c r="A164" s="171"/>
      <c r="B164" s="147" t="s">
        <v>59</v>
      </c>
      <c r="C164" s="67" t="s">
        <v>52</v>
      </c>
      <c r="D164" s="145" t="s">
        <v>9</v>
      </c>
      <c r="E164" s="150"/>
      <c r="F164" s="32">
        <v>9</v>
      </c>
      <c r="G164" s="148"/>
      <c r="H164" s="148"/>
      <c r="I164" s="148"/>
      <c r="J164" s="148"/>
      <c r="K164" s="148"/>
      <c r="L164" s="148"/>
      <c r="M164" s="148"/>
      <c r="N164" s="115"/>
    </row>
    <row r="165" spans="1:14" s="41" customFormat="1">
      <c r="A165" s="171"/>
      <c r="B165" s="147"/>
      <c r="C165" s="85" t="s">
        <v>28</v>
      </c>
      <c r="D165" s="39" t="s">
        <v>23</v>
      </c>
      <c r="E165" s="40">
        <v>0.26900000000000002</v>
      </c>
      <c r="F165" s="31">
        <f>F164*E165</f>
        <v>2.4210000000000003</v>
      </c>
      <c r="G165" s="148"/>
      <c r="H165" s="148"/>
      <c r="I165" s="148"/>
      <c r="J165" s="148"/>
      <c r="K165" s="148"/>
      <c r="L165" s="148"/>
      <c r="M165" s="148"/>
      <c r="N165" s="115"/>
    </row>
    <row r="166" spans="1:14" s="41" customFormat="1">
      <c r="A166" s="171"/>
      <c r="B166" s="147"/>
      <c r="C166" s="85" t="s">
        <v>29</v>
      </c>
      <c r="D166" s="5" t="s">
        <v>20</v>
      </c>
      <c r="E166" s="40">
        <v>0.1</v>
      </c>
      <c r="F166" s="31">
        <f>F164*E166</f>
        <v>0.9</v>
      </c>
      <c r="G166" s="148"/>
      <c r="H166" s="148"/>
      <c r="I166" s="148"/>
      <c r="J166" s="148"/>
      <c r="K166" s="148"/>
      <c r="L166" s="148"/>
      <c r="M166" s="148"/>
      <c r="N166" s="115"/>
    </row>
    <row r="167" spans="1:14" s="41" customFormat="1">
      <c r="A167" s="171"/>
      <c r="B167" s="147"/>
      <c r="C167" s="85" t="s">
        <v>44</v>
      </c>
      <c r="D167" s="5" t="s">
        <v>14</v>
      </c>
      <c r="E167" s="40">
        <v>0.157</v>
      </c>
      <c r="F167" s="31">
        <f>F164*E167</f>
        <v>1.413</v>
      </c>
      <c r="G167" s="148"/>
      <c r="H167" s="148"/>
      <c r="I167" s="148"/>
      <c r="J167" s="148"/>
      <c r="K167" s="148"/>
      <c r="L167" s="148"/>
      <c r="M167" s="148"/>
      <c r="N167" s="115"/>
    </row>
    <row r="168" spans="1:14" s="41" customFormat="1" ht="44.25" customHeight="1">
      <c r="A168" s="171"/>
      <c r="B168" s="147"/>
      <c r="C168" s="63" t="s">
        <v>55</v>
      </c>
      <c r="D168" s="5" t="s">
        <v>13</v>
      </c>
      <c r="E168" s="40">
        <v>1.8E-3</v>
      </c>
      <c r="F168" s="31">
        <f>F164*E168</f>
        <v>1.6199999999999999E-2</v>
      </c>
      <c r="G168" s="148"/>
      <c r="H168" s="148"/>
      <c r="I168" s="148"/>
      <c r="J168" s="148"/>
      <c r="K168" s="148"/>
      <c r="L168" s="148"/>
      <c r="M168" s="148"/>
      <c r="N168" s="115"/>
    </row>
    <row r="169" spans="1:14" s="41" customFormat="1">
      <c r="A169" s="171"/>
      <c r="B169" s="147"/>
      <c r="C169" s="85" t="s">
        <v>27</v>
      </c>
      <c r="D169" s="5" t="s">
        <v>20</v>
      </c>
      <c r="E169" s="40">
        <v>0.1</v>
      </c>
      <c r="F169" s="31">
        <f>F164*E169</f>
        <v>0.9</v>
      </c>
      <c r="G169" s="148"/>
      <c r="H169" s="148"/>
      <c r="I169" s="148"/>
      <c r="J169" s="148"/>
      <c r="K169" s="148"/>
      <c r="L169" s="148"/>
      <c r="M169" s="148"/>
      <c r="N169" s="115"/>
    </row>
    <row r="170" spans="1:14" s="163" customFormat="1" ht="99.75" customHeight="1">
      <c r="A170" s="171"/>
      <c r="B170" s="151" t="s">
        <v>38</v>
      </c>
      <c r="C170" s="160" t="s">
        <v>196</v>
      </c>
      <c r="D170" s="156" t="s">
        <v>14</v>
      </c>
      <c r="E170" s="158"/>
      <c r="F170" s="161">
        <v>0.53</v>
      </c>
      <c r="G170" s="155"/>
      <c r="H170" s="155"/>
      <c r="I170" s="155"/>
      <c r="J170" s="155"/>
      <c r="K170" s="155"/>
      <c r="L170" s="155"/>
      <c r="M170" s="155"/>
      <c r="N170" s="162"/>
    </row>
    <row r="171" spans="1:14" s="163" customFormat="1" ht="35.25" customHeight="1">
      <c r="A171" s="171"/>
      <c r="B171" s="151"/>
      <c r="C171" s="157" t="s">
        <v>21</v>
      </c>
      <c r="D171" s="164" t="s">
        <v>23</v>
      </c>
      <c r="E171" s="165">
        <v>2.72</v>
      </c>
      <c r="F171" s="159">
        <f>F170*E171</f>
        <v>1.4416000000000002</v>
      </c>
      <c r="G171" s="155"/>
      <c r="H171" s="155"/>
      <c r="I171" s="155"/>
      <c r="J171" s="155"/>
      <c r="K171" s="155"/>
      <c r="L171" s="155"/>
      <c r="M171" s="155"/>
      <c r="N171" s="162"/>
    </row>
    <row r="172" spans="1:14" s="163" customFormat="1" ht="42.75" customHeight="1">
      <c r="A172" s="171"/>
      <c r="B172" s="151" t="s">
        <v>193</v>
      </c>
      <c r="C172" s="157" t="s">
        <v>22</v>
      </c>
      <c r="D172" s="164" t="s">
        <v>20</v>
      </c>
      <c r="E172" s="165">
        <v>2</v>
      </c>
      <c r="F172" s="159">
        <f>F170*E172</f>
        <v>1.06</v>
      </c>
      <c r="G172" s="155"/>
      <c r="H172" s="155"/>
      <c r="I172" s="155"/>
      <c r="J172" s="155"/>
      <c r="K172" s="155"/>
      <c r="L172" s="155"/>
      <c r="M172" s="155"/>
      <c r="N172" s="162"/>
    </row>
    <row r="173" spans="1:14" s="163" customFormat="1" ht="58.5" customHeight="1">
      <c r="A173" s="171"/>
      <c r="B173" s="151"/>
      <c r="C173" s="157" t="s">
        <v>197</v>
      </c>
      <c r="D173" s="164" t="s">
        <v>14</v>
      </c>
      <c r="E173" s="165"/>
      <c r="F173" s="161">
        <f>F170</f>
        <v>0.53</v>
      </c>
      <c r="G173" s="155"/>
      <c r="H173" s="155"/>
      <c r="I173" s="155"/>
      <c r="J173" s="155"/>
      <c r="K173" s="155"/>
      <c r="L173" s="155"/>
      <c r="M173" s="155"/>
      <c r="N173" s="162"/>
    </row>
    <row r="174" spans="1:14" s="41" customFormat="1">
      <c r="A174" s="171"/>
      <c r="B174" s="147"/>
      <c r="C174" s="85" t="s">
        <v>27</v>
      </c>
      <c r="D174" s="5" t="s">
        <v>20</v>
      </c>
      <c r="E174" s="40">
        <v>10</v>
      </c>
      <c r="F174" s="31">
        <f>F170*E174</f>
        <v>5.3000000000000007</v>
      </c>
      <c r="G174" s="148"/>
      <c r="H174" s="148"/>
      <c r="I174" s="148"/>
      <c r="J174" s="148"/>
      <c r="K174" s="148"/>
      <c r="L174" s="148"/>
      <c r="M174" s="148"/>
      <c r="N174" s="115"/>
    </row>
    <row r="175" spans="1:14" s="41" customFormat="1" ht="63">
      <c r="A175" s="171"/>
      <c r="B175" s="78" t="s">
        <v>82</v>
      </c>
      <c r="C175" s="67" t="s">
        <v>167</v>
      </c>
      <c r="D175" s="147" t="s">
        <v>136</v>
      </c>
      <c r="E175" s="150"/>
      <c r="F175" s="50">
        <v>31.85</v>
      </c>
      <c r="G175" s="148"/>
      <c r="H175" s="148"/>
      <c r="I175" s="148"/>
      <c r="J175" s="148"/>
      <c r="K175" s="148"/>
      <c r="L175" s="148"/>
      <c r="M175" s="148"/>
      <c r="N175" s="115"/>
    </row>
    <row r="176" spans="1:14" s="41" customFormat="1">
      <c r="A176" s="171"/>
      <c r="B176" s="78"/>
      <c r="C176" s="70" t="s">
        <v>48</v>
      </c>
      <c r="D176" s="146" t="s">
        <v>60</v>
      </c>
      <c r="E176" s="23">
        <v>1.01</v>
      </c>
      <c r="F176" s="54">
        <f>E176*F175</f>
        <v>32.168500000000002</v>
      </c>
      <c r="G176" s="148"/>
      <c r="H176" s="148"/>
      <c r="I176" s="148"/>
      <c r="J176" s="148"/>
      <c r="K176" s="148"/>
      <c r="L176" s="148"/>
      <c r="M176" s="148"/>
      <c r="N176" s="115"/>
    </row>
    <row r="177" spans="1:14" s="41" customFormat="1">
      <c r="A177" s="171"/>
      <c r="B177" s="78" t="s">
        <v>92</v>
      </c>
      <c r="C177" s="70" t="s">
        <v>91</v>
      </c>
      <c r="D177" s="146" t="s">
        <v>65</v>
      </c>
      <c r="E177" s="23">
        <v>4.1000000000000002E-2</v>
      </c>
      <c r="F177" s="54">
        <f>E177*F175</f>
        <v>1.3058500000000002</v>
      </c>
      <c r="G177" s="148"/>
      <c r="H177" s="148"/>
      <c r="I177" s="148"/>
      <c r="J177" s="148"/>
      <c r="K177" s="148"/>
      <c r="L177" s="148"/>
      <c r="M177" s="148"/>
      <c r="N177" s="115"/>
    </row>
    <row r="178" spans="1:14" s="41" customFormat="1">
      <c r="A178" s="171"/>
      <c r="B178" s="78"/>
      <c r="C178" s="70" t="s">
        <v>22</v>
      </c>
      <c r="D178" s="146" t="s">
        <v>20</v>
      </c>
      <c r="E178" s="23">
        <v>0.1</v>
      </c>
      <c r="F178" s="54">
        <f>E178*F175</f>
        <v>3.1850000000000005</v>
      </c>
      <c r="G178" s="148"/>
      <c r="H178" s="148"/>
      <c r="I178" s="148"/>
      <c r="J178" s="148"/>
      <c r="K178" s="148"/>
      <c r="L178" s="148"/>
      <c r="M178" s="148"/>
      <c r="N178" s="115"/>
    </row>
    <row r="179" spans="1:14" s="41" customFormat="1" ht="31.5">
      <c r="A179" s="171"/>
      <c r="B179" s="78"/>
      <c r="C179" s="70" t="s">
        <v>81</v>
      </c>
      <c r="D179" s="146" t="s">
        <v>135</v>
      </c>
      <c r="E179" s="23">
        <f>0.0212+0.0026</f>
        <v>2.3800000000000002E-2</v>
      </c>
      <c r="F179" s="54">
        <f>E179*F175</f>
        <v>0.75803000000000009</v>
      </c>
      <c r="G179" s="148"/>
      <c r="H179" s="148"/>
      <c r="I179" s="148"/>
      <c r="J179" s="148"/>
      <c r="K179" s="148"/>
      <c r="L179" s="148"/>
      <c r="M179" s="148"/>
      <c r="N179" s="115"/>
    </row>
    <row r="180" spans="1:14" s="41" customFormat="1">
      <c r="A180" s="171"/>
      <c r="B180" s="147"/>
      <c r="C180" s="74" t="s">
        <v>83</v>
      </c>
      <c r="D180" s="5" t="s">
        <v>14</v>
      </c>
      <c r="E180" s="42">
        <v>5.28E-2</v>
      </c>
      <c r="F180" s="97">
        <f>F175*E180</f>
        <v>1.6816800000000001</v>
      </c>
      <c r="G180" s="148"/>
      <c r="H180" s="148"/>
      <c r="I180" s="148"/>
      <c r="J180" s="148"/>
      <c r="K180" s="148"/>
      <c r="L180" s="148"/>
      <c r="M180" s="148"/>
      <c r="N180" s="115"/>
    </row>
    <row r="181" spans="1:14" s="41" customFormat="1">
      <c r="A181" s="171"/>
      <c r="B181" s="147"/>
      <c r="C181" s="74" t="s">
        <v>30</v>
      </c>
      <c r="D181" s="5" t="s">
        <v>20</v>
      </c>
      <c r="E181" s="42">
        <v>0.2</v>
      </c>
      <c r="F181" s="97">
        <f>F175*E181</f>
        <v>6.370000000000001</v>
      </c>
      <c r="G181" s="148"/>
      <c r="H181" s="148"/>
      <c r="I181" s="148"/>
      <c r="J181" s="148"/>
      <c r="K181" s="148"/>
      <c r="L181" s="148"/>
      <c r="M181" s="148"/>
      <c r="N181" s="115"/>
    </row>
    <row r="182" spans="1:14" s="41" customFormat="1" ht="48.75" customHeight="1">
      <c r="A182" s="171"/>
      <c r="B182" s="147" t="s">
        <v>140</v>
      </c>
      <c r="C182" s="71" t="s">
        <v>131</v>
      </c>
      <c r="D182" s="146"/>
      <c r="E182" s="23"/>
      <c r="F182" s="32">
        <v>5.64</v>
      </c>
      <c r="G182" s="148"/>
      <c r="H182" s="148"/>
      <c r="I182" s="148"/>
      <c r="J182" s="148"/>
      <c r="K182" s="148"/>
      <c r="L182" s="148"/>
      <c r="M182" s="148"/>
      <c r="N182" s="115"/>
    </row>
    <row r="183" spans="1:14" s="41" customFormat="1" ht="24.75" customHeight="1">
      <c r="A183" s="171"/>
      <c r="B183" s="78"/>
      <c r="C183" s="70" t="s">
        <v>48</v>
      </c>
      <c r="D183" s="146" t="s">
        <v>60</v>
      </c>
      <c r="E183" s="23">
        <v>1.06</v>
      </c>
      <c r="F183" s="54">
        <f>E183*F182</f>
        <v>5.9783999999999997</v>
      </c>
      <c r="G183" s="148"/>
      <c r="H183" s="148"/>
      <c r="I183" s="148"/>
      <c r="J183" s="148"/>
      <c r="K183" s="148"/>
      <c r="L183" s="148"/>
      <c r="M183" s="148"/>
      <c r="N183" s="115"/>
    </row>
    <row r="184" spans="1:14" s="41" customFormat="1" ht="32.25" customHeight="1">
      <c r="A184" s="171"/>
      <c r="B184" s="78" t="s">
        <v>92</v>
      </c>
      <c r="C184" s="70" t="s">
        <v>91</v>
      </c>
      <c r="D184" s="146" t="s">
        <v>65</v>
      </c>
      <c r="E184" s="23">
        <v>4.1000000000000002E-2</v>
      </c>
      <c r="F184" s="54">
        <f>E184*F182</f>
        <v>0.23124</v>
      </c>
      <c r="G184" s="148"/>
      <c r="H184" s="148"/>
      <c r="I184" s="148"/>
      <c r="J184" s="148"/>
      <c r="K184" s="148"/>
      <c r="L184" s="148"/>
      <c r="M184" s="148"/>
      <c r="N184" s="115"/>
    </row>
    <row r="185" spans="1:14" s="41" customFormat="1" ht="30.75" customHeight="1">
      <c r="A185" s="171"/>
      <c r="B185" s="78"/>
      <c r="C185" s="70" t="s">
        <v>22</v>
      </c>
      <c r="D185" s="146" t="s">
        <v>20</v>
      </c>
      <c r="E185" s="23">
        <v>0.2</v>
      </c>
      <c r="F185" s="54">
        <f>E185*F182</f>
        <v>1.1279999999999999</v>
      </c>
      <c r="G185" s="148"/>
      <c r="H185" s="148"/>
      <c r="I185" s="148"/>
      <c r="J185" s="148"/>
      <c r="K185" s="148"/>
      <c r="L185" s="148"/>
      <c r="M185" s="148"/>
      <c r="N185" s="115"/>
    </row>
    <row r="186" spans="1:14" s="41" customFormat="1" ht="27" customHeight="1">
      <c r="A186" s="171"/>
      <c r="B186" s="78"/>
      <c r="C186" s="70" t="s">
        <v>81</v>
      </c>
      <c r="D186" s="146" t="s">
        <v>135</v>
      </c>
      <c r="E186" s="23">
        <f>0.023+0.0014</f>
        <v>2.4399999999999998E-2</v>
      </c>
      <c r="F186" s="54">
        <f>E186*F182</f>
        <v>0.13761599999999999</v>
      </c>
      <c r="G186" s="148"/>
      <c r="H186" s="148"/>
      <c r="I186" s="148"/>
      <c r="J186" s="148"/>
      <c r="K186" s="148"/>
      <c r="L186" s="148"/>
      <c r="M186" s="148"/>
      <c r="N186" s="115"/>
    </row>
    <row r="187" spans="1:14" s="41" customFormat="1" ht="30" customHeight="1">
      <c r="A187" s="171"/>
      <c r="B187" s="147"/>
      <c r="C187" s="74" t="s">
        <v>83</v>
      </c>
      <c r="D187" s="5" t="s">
        <v>14</v>
      </c>
      <c r="E187" s="42">
        <v>2.58E-2</v>
      </c>
      <c r="F187" s="97">
        <f>F182*E187</f>
        <v>0.145512</v>
      </c>
      <c r="G187" s="148"/>
      <c r="H187" s="148"/>
      <c r="I187" s="148"/>
      <c r="J187" s="148"/>
      <c r="K187" s="148"/>
      <c r="L187" s="148"/>
      <c r="M187" s="148"/>
      <c r="N187" s="115"/>
    </row>
    <row r="188" spans="1:14" s="41" customFormat="1" ht="26.25" customHeight="1">
      <c r="A188" s="171"/>
      <c r="B188" s="147"/>
      <c r="C188" s="74" t="s">
        <v>30</v>
      </c>
      <c r="D188" s="5" t="s">
        <v>20</v>
      </c>
      <c r="E188" s="42">
        <v>0.2</v>
      </c>
      <c r="F188" s="97">
        <f>F182*E188</f>
        <v>1.1279999999999999</v>
      </c>
      <c r="G188" s="148"/>
      <c r="H188" s="148"/>
      <c r="I188" s="148"/>
      <c r="J188" s="148"/>
      <c r="K188" s="148"/>
      <c r="L188" s="148"/>
      <c r="M188" s="148"/>
      <c r="N188" s="115"/>
    </row>
    <row r="189" spans="1:14" s="41" customFormat="1" ht="90" customHeight="1">
      <c r="A189" s="171"/>
      <c r="B189" s="147" t="s">
        <v>43</v>
      </c>
      <c r="C189" s="67" t="s">
        <v>155</v>
      </c>
      <c r="D189" s="145" t="s">
        <v>14</v>
      </c>
      <c r="E189" s="150"/>
      <c r="F189" s="32">
        <v>5.64</v>
      </c>
      <c r="G189" s="148"/>
      <c r="H189" s="148"/>
      <c r="I189" s="148"/>
      <c r="J189" s="148"/>
      <c r="K189" s="148"/>
      <c r="L189" s="148"/>
      <c r="M189" s="148"/>
      <c r="N189" s="116"/>
    </row>
    <row r="190" spans="1:14" s="41" customFormat="1" ht="32.25" customHeight="1">
      <c r="A190" s="171"/>
      <c r="B190" s="147"/>
      <c r="C190" s="63" t="s">
        <v>21</v>
      </c>
      <c r="D190" s="145" t="s">
        <v>23</v>
      </c>
      <c r="E190" s="150">
        <v>0.53500000000000003</v>
      </c>
      <c r="F190" s="31">
        <f>F189*E190</f>
        <v>3.0173999999999999</v>
      </c>
      <c r="G190" s="148"/>
      <c r="H190" s="148"/>
      <c r="I190" s="148"/>
      <c r="J190" s="148"/>
      <c r="K190" s="148"/>
      <c r="L190" s="148"/>
      <c r="M190" s="148"/>
      <c r="N190" s="116"/>
    </row>
    <row r="191" spans="1:14" s="41" customFormat="1" ht="36" customHeight="1">
      <c r="A191" s="171"/>
      <c r="B191" s="147"/>
      <c r="C191" s="63" t="s">
        <v>22</v>
      </c>
      <c r="D191" s="145" t="s">
        <v>24</v>
      </c>
      <c r="E191" s="150">
        <v>0.2</v>
      </c>
      <c r="F191" s="31">
        <f>F189*E191</f>
        <v>1.1279999999999999</v>
      </c>
      <c r="G191" s="148"/>
      <c r="H191" s="148"/>
      <c r="I191" s="148"/>
      <c r="J191" s="148"/>
      <c r="K191" s="148"/>
      <c r="L191" s="148"/>
      <c r="M191" s="148"/>
      <c r="N191" s="116"/>
    </row>
    <row r="192" spans="1:14" s="41" customFormat="1" ht="32.25" customHeight="1">
      <c r="A192" s="171"/>
      <c r="B192" s="147"/>
      <c r="C192" s="63" t="s">
        <v>168</v>
      </c>
      <c r="D192" s="145" t="s">
        <v>15</v>
      </c>
      <c r="E192" s="150">
        <v>0.85</v>
      </c>
      <c r="F192" s="31">
        <f>F189*E192</f>
        <v>4.7939999999999996</v>
      </c>
      <c r="G192" s="148"/>
      <c r="H192" s="148"/>
      <c r="I192" s="148"/>
      <c r="J192" s="148"/>
      <c r="K192" s="148"/>
      <c r="L192" s="148"/>
      <c r="M192" s="148"/>
      <c r="N192" s="116"/>
    </row>
    <row r="193" spans="1:14" s="41" customFormat="1" ht="36" customHeight="1">
      <c r="A193" s="171"/>
      <c r="B193" s="147"/>
      <c r="C193" s="63" t="s">
        <v>17</v>
      </c>
      <c r="D193" s="145" t="s">
        <v>14</v>
      </c>
      <c r="E193" s="150">
        <v>0.05</v>
      </c>
      <c r="F193" s="31">
        <f>F189*E193</f>
        <v>0.28199999999999997</v>
      </c>
      <c r="G193" s="148"/>
      <c r="H193" s="148"/>
      <c r="I193" s="148"/>
      <c r="J193" s="148"/>
      <c r="K193" s="148"/>
      <c r="L193" s="148"/>
      <c r="M193" s="148"/>
      <c r="N193" s="116"/>
    </row>
    <row r="194" spans="1:14" s="41" customFormat="1" ht="39.75" customHeight="1">
      <c r="A194" s="171"/>
      <c r="B194" s="147"/>
      <c r="C194" s="63" t="s">
        <v>34</v>
      </c>
      <c r="D194" s="145" t="s">
        <v>15</v>
      </c>
      <c r="E194" s="150">
        <v>0.63</v>
      </c>
      <c r="F194" s="31">
        <f>F189*E194</f>
        <v>3.5531999999999999</v>
      </c>
      <c r="G194" s="148"/>
      <c r="H194" s="148"/>
      <c r="I194" s="148"/>
      <c r="J194" s="148"/>
      <c r="K194" s="148"/>
      <c r="L194" s="148"/>
      <c r="M194" s="148"/>
      <c r="N194" s="116"/>
    </row>
    <row r="195" spans="1:14" s="41" customFormat="1" ht="33.75" customHeight="1">
      <c r="A195" s="171"/>
      <c r="B195" s="147"/>
      <c r="C195" s="63" t="s">
        <v>30</v>
      </c>
      <c r="D195" s="145" t="s">
        <v>20</v>
      </c>
      <c r="E195" s="150">
        <v>0.2</v>
      </c>
      <c r="F195" s="31">
        <f>F189*E195</f>
        <v>1.1279999999999999</v>
      </c>
      <c r="G195" s="148"/>
      <c r="H195" s="148"/>
      <c r="I195" s="148"/>
      <c r="J195" s="148"/>
      <c r="K195" s="148"/>
      <c r="L195" s="148"/>
      <c r="M195" s="148"/>
      <c r="N195" s="117"/>
    </row>
    <row r="196" spans="1:14" s="41" customFormat="1" ht="78" customHeight="1">
      <c r="A196" s="171"/>
      <c r="B196" s="147" t="s">
        <v>35</v>
      </c>
      <c r="C196" s="67" t="s">
        <v>84</v>
      </c>
      <c r="D196" s="145" t="s">
        <v>14</v>
      </c>
      <c r="E196" s="150"/>
      <c r="F196" s="32">
        <v>31.85</v>
      </c>
      <c r="G196" s="148"/>
      <c r="H196" s="148"/>
      <c r="I196" s="148"/>
      <c r="J196" s="148"/>
      <c r="K196" s="148"/>
      <c r="L196" s="148"/>
      <c r="M196" s="148"/>
      <c r="N196" s="116"/>
    </row>
    <row r="197" spans="1:14" s="41" customFormat="1">
      <c r="A197" s="171"/>
      <c r="B197" s="147"/>
      <c r="C197" s="63" t="s">
        <v>21</v>
      </c>
      <c r="D197" s="145" t="s">
        <v>23</v>
      </c>
      <c r="E197" s="150">
        <v>0.65800000000000003</v>
      </c>
      <c r="F197" s="31">
        <f>F196*E197</f>
        <v>20.957300000000004</v>
      </c>
      <c r="G197" s="148"/>
      <c r="H197" s="148"/>
      <c r="I197" s="148"/>
      <c r="J197" s="148"/>
      <c r="K197" s="148"/>
      <c r="L197" s="148"/>
      <c r="M197" s="148"/>
      <c r="N197" s="116"/>
    </row>
    <row r="198" spans="1:14" s="41" customFormat="1">
      <c r="A198" s="171"/>
      <c r="B198" s="147"/>
      <c r="C198" s="63" t="s">
        <v>22</v>
      </c>
      <c r="D198" s="145" t="s">
        <v>24</v>
      </c>
      <c r="E198" s="150">
        <v>0.1</v>
      </c>
      <c r="F198" s="31">
        <f>F196*E198</f>
        <v>3.1850000000000005</v>
      </c>
      <c r="G198" s="148"/>
      <c r="H198" s="148"/>
      <c r="I198" s="148"/>
      <c r="J198" s="148"/>
      <c r="K198" s="148"/>
      <c r="L198" s="148"/>
      <c r="M198" s="148"/>
      <c r="N198" s="117"/>
    </row>
    <row r="199" spans="1:14" s="41" customFormat="1">
      <c r="A199" s="171"/>
      <c r="B199" s="147"/>
      <c r="C199" s="63" t="s">
        <v>36</v>
      </c>
      <c r="D199" s="145" t="s">
        <v>15</v>
      </c>
      <c r="E199" s="150">
        <v>0.85</v>
      </c>
      <c r="F199" s="31">
        <f>F196*E199</f>
        <v>27.072500000000002</v>
      </c>
      <c r="G199" s="148"/>
      <c r="H199" s="148"/>
      <c r="I199" s="148"/>
      <c r="J199" s="148"/>
      <c r="K199" s="148"/>
      <c r="L199" s="148"/>
      <c r="M199" s="148"/>
      <c r="N199" s="116"/>
    </row>
    <row r="200" spans="1:14" s="41" customFormat="1">
      <c r="A200" s="171"/>
      <c r="B200" s="147"/>
      <c r="C200" s="63" t="s">
        <v>17</v>
      </c>
      <c r="D200" s="145" t="s">
        <v>14</v>
      </c>
      <c r="E200" s="150">
        <v>0.05</v>
      </c>
      <c r="F200" s="31">
        <f>F196*E200</f>
        <v>1.5925000000000002</v>
      </c>
      <c r="G200" s="148"/>
      <c r="H200" s="148"/>
      <c r="I200" s="148"/>
      <c r="J200" s="148"/>
      <c r="K200" s="148"/>
      <c r="L200" s="148"/>
      <c r="M200" s="148"/>
      <c r="N200" s="116"/>
    </row>
    <row r="201" spans="1:14" s="41" customFormat="1">
      <c r="A201" s="171"/>
      <c r="B201" s="147"/>
      <c r="C201" s="63" t="s">
        <v>34</v>
      </c>
      <c r="D201" s="145" t="s">
        <v>15</v>
      </c>
      <c r="E201" s="150">
        <v>0.35</v>
      </c>
      <c r="F201" s="31">
        <f>F196*E201</f>
        <v>11.147499999999999</v>
      </c>
      <c r="G201" s="148"/>
      <c r="H201" s="148"/>
      <c r="I201" s="148"/>
      <c r="J201" s="148"/>
      <c r="K201" s="148"/>
      <c r="L201" s="148"/>
      <c r="M201" s="148"/>
      <c r="N201" s="116"/>
    </row>
    <row r="202" spans="1:14" s="41" customFormat="1" ht="40.5" customHeight="1">
      <c r="A202" s="171"/>
      <c r="B202" s="147"/>
      <c r="C202" s="63" t="s">
        <v>30</v>
      </c>
      <c r="D202" s="145" t="s">
        <v>20</v>
      </c>
      <c r="E202" s="150">
        <v>0.1</v>
      </c>
      <c r="F202" s="31">
        <f>F196*E202</f>
        <v>3.1850000000000005</v>
      </c>
      <c r="G202" s="148"/>
      <c r="H202" s="148"/>
      <c r="I202" s="148"/>
      <c r="J202" s="148"/>
      <c r="K202" s="148"/>
      <c r="L202" s="148"/>
      <c r="M202" s="148"/>
      <c r="N202" s="116"/>
    </row>
    <row r="203" spans="1:14" s="41" customFormat="1" ht="54.75" customHeight="1">
      <c r="A203" s="171"/>
      <c r="B203" s="147" t="s">
        <v>154</v>
      </c>
      <c r="C203" s="34" t="s">
        <v>206</v>
      </c>
      <c r="D203" s="147" t="s">
        <v>14</v>
      </c>
      <c r="E203" s="17"/>
      <c r="F203" s="32">
        <v>5.64</v>
      </c>
      <c r="G203" s="148"/>
      <c r="H203" s="148"/>
      <c r="I203" s="148"/>
      <c r="J203" s="148"/>
      <c r="K203" s="148"/>
      <c r="L203" s="148"/>
      <c r="M203" s="148"/>
      <c r="N203" s="115"/>
    </row>
    <row r="204" spans="1:14" s="41" customFormat="1">
      <c r="A204" s="171"/>
      <c r="B204" s="147"/>
      <c r="C204" s="89" t="s">
        <v>31</v>
      </c>
      <c r="D204" s="5" t="s">
        <v>23</v>
      </c>
      <c r="E204" s="40">
        <v>0.5</v>
      </c>
      <c r="F204" s="31">
        <f>F203*E204</f>
        <v>2.82</v>
      </c>
      <c r="G204" s="148"/>
      <c r="H204" s="148"/>
      <c r="I204" s="55"/>
      <c r="J204" s="148"/>
      <c r="K204" s="148"/>
      <c r="L204" s="148"/>
      <c r="M204" s="148"/>
      <c r="N204" s="115"/>
    </row>
    <row r="205" spans="1:14" s="41" customFormat="1">
      <c r="A205" s="171"/>
      <c r="B205" s="147"/>
      <c r="C205" s="89" t="s">
        <v>29</v>
      </c>
      <c r="D205" s="5" t="s">
        <v>20</v>
      </c>
      <c r="E205" s="40">
        <v>1</v>
      </c>
      <c r="F205" s="31">
        <f>F203*E205</f>
        <v>5.64</v>
      </c>
      <c r="G205" s="148"/>
      <c r="H205" s="148"/>
      <c r="I205" s="148"/>
      <c r="J205" s="148"/>
      <c r="K205" s="148"/>
      <c r="L205" s="148"/>
      <c r="M205" s="148"/>
      <c r="N205" s="115"/>
    </row>
    <row r="206" spans="1:14" s="41" customFormat="1" ht="39.75" customHeight="1">
      <c r="A206" s="171"/>
      <c r="B206" s="147"/>
      <c r="C206" s="63" t="s">
        <v>207</v>
      </c>
      <c r="D206" s="145" t="s">
        <v>53</v>
      </c>
      <c r="E206" s="150"/>
      <c r="F206" s="31">
        <v>1</v>
      </c>
      <c r="G206" s="148"/>
      <c r="H206" s="148"/>
      <c r="I206" s="148"/>
      <c r="J206" s="148"/>
      <c r="K206" s="148"/>
      <c r="L206" s="148"/>
      <c r="M206" s="148"/>
      <c r="N206" s="116"/>
    </row>
    <row r="207" spans="1:14" s="41" customFormat="1" ht="39.75" customHeight="1">
      <c r="A207" s="171"/>
      <c r="B207" s="147"/>
      <c r="C207" s="63" t="s">
        <v>208</v>
      </c>
      <c r="D207" s="145" t="s">
        <v>53</v>
      </c>
      <c r="E207" s="150"/>
      <c r="F207" s="31">
        <v>1</v>
      </c>
      <c r="G207" s="148"/>
      <c r="H207" s="148"/>
      <c r="I207" s="148"/>
      <c r="J207" s="148"/>
      <c r="K207" s="148"/>
      <c r="L207" s="148"/>
      <c r="M207" s="148"/>
      <c r="N207" s="116"/>
    </row>
    <row r="208" spans="1:14" s="41" customFormat="1" ht="39.75" customHeight="1">
      <c r="A208" s="171"/>
      <c r="B208" s="147"/>
      <c r="C208" s="63" t="s">
        <v>209</v>
      </c>
      <c r="D208" s="145" t="s">
        <v>53</v>
      </c>
      <c r="E208" s="150"/>
      <c r="F208" s="31">
        <v>1</v>
      </c>
      <c r="G208" s="148"/>
      <c r="H208" s="148"/>
      <c r="I208" s="148"/>
      <c r="J208" s="148"/>
      <c r="K208" s="148"/>
      <c r="L208" s="148"/>
      <c r="M208" s="148"/>
      <c r="N208" s="116"/>
    </row>
    <row r="209" spans="1:14" s="41" customFormat="1" ht="33.75" customHeight="1">
      <c r="A209" s="171"/>
      <c r="B209" s="147"/>
      <c r="C209" s="63" t="s">
        <v>30</v>
      </c>
      <c r="D209" s="145" t="s">
        <v>20</v>
      </c>
      <c r="E209" s="150">
        <v>2</v>
      </c>
      <c r="F209" s="31">
        <f>F203*E209</f>
        <v>11.28</v>
      </c>
      <c r="G209" s="148"/>
      <c r="H209" s="148"/>
      <c r="I209" s="148"/>
      <c r="J209" s="148"/>
      <c r="K209" s="148"/>
      <c r="L209" s="148"/>
      <c r="M209" s="148"/>
      <c r="N209" s="117"/>
    </row>
    <row r="210" spans="1:14" s="41" customFormat="1" ht="54.75" customHeight="1">
      <c r="A210" s="171"/>
      <c r="B210" s="147" t="s">
        <v>154</v>
      </c>
      <c r="C210" s="34" t="s">
        <v>212</v>
      </c>
      <c r="D210" s="147" t="s">
        <v>14</v>
      </c>
      <c r="E210" s="17"/>
      <c r="F210" s="32">
        <v>11.04</v>
      </c>
      <c r="G210" s="148"/>
      <c r="H210" s="148"/>
      <c r="I210" s="148"/>
      <c r="J210" s="148"/>
      <c r="K210" s="148"/>
      <c r="L210" s="148"/>
      <c r="M210" s="148"/>
      <c r="N210" s="115"/>
    </row>
    <row r="211" spans="1:14" s="41" customFormat="1" ht="54.75" customHeight="1">
      <c r="A211" s="171"/>
      <c r="B211" s="147" t="s">
        <v>154</v>
      </c>
      <c r="C211" s="34" t="s">
        <v>185</v>
      </c>
      <c r="D211" s="147" t="s">
        <v>14</v>
      </c>
      <c r="E211" s="17"/>
      <c r="F211" s="32">
        <v>53</v>
      </c>
      <c r="G211" s="148"/>
      <c r="H211" s="148"/>
      <c r="I211" s="148"/>
      <c r="J211" s="148"/>
      <c r="K211" s="148"/>
      <c r="L211" s="148"/>
      <c r="M211" s="148"/>
      <c r="N211" s="115"/>
    </row>
    <row r="212" spans="1:14" s="41" customFormat="1">
      <c r="A212" s="171"/>
      <c r="B212" s="147"/>
      <c r="C212" s="89" t="s">
        <v>31</v>
      </c>
      <c r="D212" s="5" t="s">
        <v>23</v>
      </c>
      <c r="E212" s="40">
        <v>0.1</v>
      </c>
      <c r="F212" s="31">
        <f>F211*E212</f>
        <v>5.3000000000000007</v>
      </c>
      <c r="G212" s="148"/>
      <c r="H212" s="148"/>
      <c r="I212" s="55"/>
      <c r="J212" s="148"/>
      <c r="K212" s="148"/>
      <c r="L212" s="148"/>
      <c r="M212" s="148"/>
      <c r="N212" s="115"/>
    </row>
    <row r="213" spans="1:14" s="41" customFormat="1">
      <c r="A213" s="171"/>
      <c r="B213" s="147"/>
      <c r="C213" s="89" t="s">
        <v>29</v>
      </c>
      <c r="D213" s="5" t="s">
        <v>20</v>
      </c>
      <c r="E213" s="40">
        <v>0.1</v>
      </c>
      <c r="F213" s="31">
        <f>F211*E213</f>
        <v>5.3000000000000007</v>
      </c>
      <c r="G213" s="148"/>
      <c r="H213" s="148"/>
      <c r="I213" s="148"/>
      <c r="J213" s="148"/>
      <c r="K213" s="148"/>
      <c r="L213" s="148"/>
      <c r="M213" s="148"/>
      <c r="N213" s="115"/>
    </row>
    <row r="214" spans="1:14" s="41" customFormat="1" ht="54.75" customHeight="1">
      <c r="A214" s="171"/>
      <c r="B214" s="147" t="s">
        <v>154</v>
      </c>
      <c r="C214" s="34" t="s">
        <v>195</v>
      </c>
      <c r="D214" s="147" t="s">
        <v>14</v>
      </c>
      <c r="E214" s="17"/>
      <c r="F214" s="32">
        <v>2.62</v>
      </c>
      <c r="G214" s="148"/>
      <c r="H214" s="148"/>
      <c r="I214" s="148"/>
      <c r="J214" s="148"/>
      <c r="K214" s="148"/>
      <c r="L214" s="148"/>
      <c r="M214" s="148"/>
      <c r="N214" s="115"/>
    </row>
    <row r="215" spans="1:14" s="41" customFormat="1">
      <c r="A215" s="171"/>
      <c r="B215" s="147"/>
      <c r="C215" s="89" t="s">
        <v>31</v>
      </c>
      <c r="D215" s="5" t="s">
        <v>23</v>
      </c>
      <c r="E215" s="40">
        <v>0.5</v>
      </c>
      <c r="F215" s="31">
        <f>F214*E215</f>
        <v>1.31</v>
      </c>
      <c r="G215" s="148"/>
      <c r="H215" s="148"/>
      <c r="I215" s="55"/>
      <c r="J215" s="148"/>
      <c r="K215" s="148"/>
      <c r="L215" s="148"/>
      <c r="M215" s="148"/>
      <c r="N215" s="115"/>
    </row>
    <row r="216" spans="1:14" s="41" customFormat="1">
      <c r="A216" s="171"/>
      <c r="B216" s="147"/>
      <c r="C216" s="89" t="s">
        <v>29</v>
      </c>
      <c r="D216" s="5" t="s">
        <v>20</v>
      </c>
      <c r="E216" s="40">
        <v>0.5</v>
      </c>
      <c r="F216" s="31">
        <f>F214*E216</f>
        <v>1.31</v>
      </c>
      <c r="G216" s="148"/>
      <c r="H216" s="148"/>
      <c r="I216" s="148"/>
      <c r="J216" s="148"/>
      <c r="K216" s="148"/>
      <c r="L216" s="148"/>
      <c r="M216" s="148"/>
      <c r="N216" s="115"/>
    </row>
    <row r="217" spans="1:14" s="41" customFormat="1" ht="54.75" customHeight="1">
      <c r="A217" s="171"/>
      <c r="B217" s="147" t="s">
        <v>154</v>
      </c>
      <c r="C217" s="34" t="s">
        <v>213</v>
      </c>
      <c r="D217" s="147" t="s">
        <v>14</v>
      </c>
      <c r="E217" s="17"/>
      <c r="F217" s="32">
        <v>1.59</v>
      </c>
      <c r="G217" s="148"/>
      <c r="H217" s="148"/>
      <c r="I217" s="148"/>
      <c r="J217" s="148"/>
      <c r="K217" s="148"/>
      <c r="L217" s="148"/>
      <c r="M217" s="148"/>
      <c r="N217" s="115"/>
    </row>
    <row r="218" spans="1:14" s="41" customFormat="1">
      <c r="A218" s="171"/>
      <c r="B218" s="147"/>
      <c r="C218" s="89" t="s">
        <v>31</v>
      </c>
      <c r="D218" s="5" t="s">
        <v>23</v>
      </c>
      <c r="E218" s="40">
        <v>0.5</v>
      </c>
      <c r="F218" s="31">
        <f>F217*E218</f>
        <v>0.79500000000000004</v>
      </c>
      <c r="G218" s="148"/>
      <c r="H218" s="148"/>
      <c r="I218" s="55"/>
      <c r="J218" s="148"/>
      <c r="K218" s="148"/>
      <c r="L218" s="148"/>
      <c r="M218" s="148"/>
      <c r="N218" s="115"/>
    </row>
    <row r="219" spans="1:14" s="41" customFormat="1">
      <c r="A219" s="171"/>
      <c r="B219" s="147"/>
      <c r="C219" s="89" t="s">
        <v>29</v>
      </c>
      <c r="D219" s="5" t="s">
        <v>20</v>
      </c>
      <c r="E219" s="40">
        <v>0.5</v>
      </c>
      <c r="F219" s="31">
        <f>F217*E219</f>
        <v>0.79500000000000004</v>
      </c>
      <c r="G219" s="148"/>
      <c r="H219" s="148"/>
      <c r="I219" s="148"/>
      <c r="J219" s="148"/>
      <c r="K219" s="148"/>
      <c r="L219" s="148"/>
      <c r="M219" s="148"/>
      <c r="N219" s="115"/>
    </row>
    <row r="220" spans="1:14" s="41" customFormat="1" ht="54.75" customHeight="1">
      <c r="A220" s="171"/>
      <c r="B220" s="147" t="s">
        <v>154</v>
      </c>
      <c r="C220" s="34" t="s">
        <v>205</v>
      </c>
      <c r="D220" s="147" t="s">
        <v>14</v>
      </c>
      <c r="E220" s="17"/>
      <c r="F220" s="32">
        <v>0.42</v>
      </c>
      <c r="G220" s="148"/>
      <c r="H220" s="148"/>
      <c r="I220" s="148"/>
      <c r="J220" s="148"/>
      <c r="K220" s="148"/>
      <c r="L220" s="148"/>
      <c r="M220" s="148"/>
      <c r="N220" s="115"/>
    </row>
    <row r="221" spans="1:14" s="41" customFormat="1">
      <c r="A221" s="171"/>
      <c r="B221" s="147"/>
      <c r="C221" s="89" t="s">
        <v>31</v>
      </c>
      <c r="D221" s="5" t="s">
        <v>23</v>
      </c>
      <c r="E221" s="40">
        <v>1</v>
      </c>
      <c r="F221" s="31">
        <f>F220*E221</f>
        <v>0.42</v>
      </c>
      <c r="G221" s="148"/>
      <c r="H221" s="148"/>
      <c r="I221" s="55"/>
      <c r="J221" s="148"/>
      <c r="K221" s="148"/>
      <c r="L221" s="148"/>
      <c r="M221" s="148"/>
      <c r="N221" s="115"/>
    </row>
    <row r="222" spans="1:14" s="41" customFormat="1">
      <c r="A222" s="171"/>
      <c r="B222" s="147"/>
      <c r="C222" s="89" t="s">
        <v>29</v>
      </c>
      <c r="D222" s="5" t="s">
        <v>20</v>
      </c>
      <c r="E222" s="40">
        <v>0.5</v>
      </c>
      <c r="F222" s="31">
        <f>F220*E222</f>
        <v>0.21</v>
      </c>
      <c r="G222" s="148"/>
      <c r="H222" s="148"/>
      <c r="I222" s="148"/>
      <c r="J222" s="148"/>
      <c r="K222" s="148"/>
      <c r="L222" s="148"/>
      <c r="M222" s="148"/>
      <c r="N222" s="115"/>
    </row>
    <row r="223" spans="1:14" s="163" customFormat="1" ht="99.75" customHeight="1">
      <c r="A223" s="171"/>
      <c r="B223" s="151" t="s">
        <v>38</v>
      </c>
      <c r="C223" s="160" t="s">
        <v>196</v>
      </c>
      <c r="D223" s="156" t="s">
        <v>14</v>
      </c>
      <c r="E223" s="158"/>
      <c r="F223" s="161">
        <v>2.62</v>
      </c>
      <c r="G223" s="155"/>
      <c r="H223" s="155"/>
      <c r="I223" s="155"/>
      <c r="J223" s="155"/>
      <c r="K223" s="155"/>
      <c r="L223" s="155"/>
      <c r="M223" s="155"/>
      <c r="N223" s="162"/>
    </row>
    <row r="224" spans="1:14" s="163" customFormat="1" ht="35.25" customHeight="1">
      <c r="A224" s="171"/>
      <c r="B224" s="151"/>
      <c r="C224" s="157" t="s">
        <v>21</v>
      </c>
      <c r="D224" s="164" t="s">
        <v>23</v>
      </c>
      <c r="E224" s="165">
        <v>2.72</v>
      </c>
      <c r="F224" s="159">
        <f>F223*E224</f>
        <v>7.1264000000000012</v>
      </c>
      <c r="G224" s="155"/>
      <c r="H224" s="155"/>
      <c r="I224" s="155"/>
      <c r="J224" s="155"/>
      <c r="K224" s="155"/>
      <c r="L224" s="155"/>
      <c r="M224" s="155"/>
      <c r="N224" s="162"/>
    </row>
    <row r="225" spans="1:14" s="163" customFormat="1" ht="42.75" customHeight="1">
      <c r="A225" s="171"/>
      <c r="B225" s="151" t="s">
        <v>193</v>
      </c>
      <c r="C225" s="157" t="s">
        <v>22</v>
      </c>
      <c r="D225" s="164" t="s">
        <v>20</v>
      </c>
      <c r="E225" s="165">
        <v>2</v>
      </c>
      <c r="F225" s="159">
        <f>F223*E225</f>
        <v>5.24</v>
      </c>
      <c r="G225" s="155"/>
      <c r="H225" s="155"/>
      <c r="I225" s="155"/>
      <c r="J225" s="155"/>
      <c r="K225" s="155"/>
      <c r="L225" s="155"/>
      <c r="M225" s="155"/>
      <c r="N225" s="162"/>
    </row>
    <row r="226" spans="1:14" s="163" customFormat="1" ht="58.5" customHeight="1">
      <c r="A226" s="171"/>
      <c r="B226" s="151"/>
      <c r="C226" s="157" t="s">
        <v>197</v>
      </c>
      <c r="D226" s="164" t="s">
        <v>14</v>
      </c>
      <c r="E226" s="165"/>
      <c r="F226" s="161">
        <f>F223</f>
        <v>2.62</v>
      </c>
      <c r="G226" s="155"/>
      <c r="H226" s="155"/>
      <c r="I226" s="155"/>
      <c r="J226" s="155"/>
      <c r="K226" s="155"/>
      <c r="L226" s="155"/>
      <c r="M226" s="155"/>
      <c r="N226" s="162"/>
    </row>
    <row r="227" spans="1:14" s="41" customFormat="1">
      <c r="A227" s="171"/>
      <c r="B227" s="147"/>
      <c r="C227" s="85" t="s">
        <v>27</v>
      </c>
      <c r="D227" s="5" t="s">
        <v>20</v>
      </c>
      <c r="E227" s="40">
        <v>10</v>
      </c>
      <c r="F227" s="31">
        <f>F223*E227</f>
        <v>26.200000000000003</v>
      </c>
      <c r="G227" s="148"/>
      <c r="H227" s="148"/>
      <c r="I227" s="148"/>
      <c r="J227" s="148"/>
      <c r="K227" s="148"/>
      <c r="L227" s="148"/>
      <c r="M227" s="148"/>
      <c r="N227" s="115"/>
    </row>
    <row r="228" spans="1:14" s="41" customFormat="1" ht="43.5" customHeight="1">
      <c r="A228" s="171"/>
      <c r="B228" s="145" t="s">
        <v>56</v>
      </c>
      <c r="C228" s="67" t="s">
        <v>138</v>
      </c>
      <c r="D228" s="145" t="s">
        <v>14</v>
      </c>
      <c r="E228" s="150"/>
      <c r="F228" s="32">
        <v>1.59</v>
      </c>
      <c r="G228" s="148"/>
      <c r="H228" s="148"/>
      <c r="I228" s="148"/>
      <c r="J228" s="148"/>
      <c r="K228" s="148"/>
      <c r="L228" s="148"/>
      <c r="M228" s="148"/>
      <c r="N228" s="115"/>
    </row>
    <row r="229" spans="1:14" s="41" customFormat="1">
      <c r="A229" s="171"/>
      <c r="B229" s="145"/>
      <c r="C229" s="63" t="s">
        <v>28</v>
      </c>
      <c r="D229" s="131" t="s">
        <v>23</v>
      </c>
      <c r="E229" s="150">
        <v>0.91400000000000003</v>
      </c>
      <c r="F229" s="31">
        <f>F228*E229</f>
        <v>1.4532600000000002</v>
      </c>
      <c r="G229" s="148"/>
      <c r="H229" s="148"/>
      <c r="I229" s="148"/>
      <c r="J229" s="148"/>
      <c r="K229" s="148"/>
      <c r="L229" s="148"/>
      <c r="M229" s="148"/>
      <c r="N229" s="115"/>
    </row>
    <row r="230" spans="1:14" s="41" customFormat="1">
      <c r="A230" s="171"/>
      <c r="B230" s="145"/>
      <c r="C230" s="63" t="s">
        <v>29</v>
      </c>
      <c r="D230" s="131" t="s">
        <v>20</v>
      </c>
      <c r="E230" s="121">
        <v>1</v>
      </c>
      <c r="F230" s="31">
        <f>F228*E230</f>
        <v>1.59</v>
      </c>
      <c r="G230" s="148"/>
      <c r="H230" s="148"/>
      <c r="I230" s="148"/>
      <c r="J230" s="148"/>
      <c r="K230" s="148"/>
      <c r="L230" s="148"/>
      <c r="M230" s="148"/>
      <c r="N230" s="115"/>
    </row>
    <row r="231" spans="1:14" s="41" customFormat="1" ht="60.75" customHeight="1">
      <c r="A231" s="171"/>
      <c r="B231" s="145"/>
      <c r="C231" s="63" t="s">
        <v>139</v>
      </c>
      <c r="D231" s="131" t="s">
        <v>26</v>
      </c>
      <c r="E231" s="121">
        <v>1</v>
      </c>
      <c r="F231" s="31">
        <f>F228*E231</f>
        <v>1.59</v>
      </c>
      <c r="G231" s="148"/>
      <c r="H231" s="148"/>
      <c r="I231" s="148"/>
      <c r="J231" s="148"/>
      <c r="K231" s="148"/>
      <c r="L231" s="148"/>
      <c r="M231" s="148"/>
      <c r="N231" s="115"/>
    </row>
    <row r="232" spans="1:14" s="41" customFormat="1">
      <c r="A232" s="171"/>
      <c r="B232" s="145"/>
      <c r="C232" s="63" t="s">
        <v>27</v>
      </c>
      <c r="D232" s="131" t="s">
        <v>20</v>
      </c>
      <c r="E232" s="121">
        <v>2</v>
      </c>
      <c r="F232" s="31">
        <f>F228*E232</f>
        <v>3.18</v>
      </c>
      <c r="G232" s="148"/>
      <c r="H232" s="148"/>
      <c r="I232" s="148"/>
      <c r="J232" s="148"/>
      <c r="K232" s="148"/>
      <c r="L232" s="148"/>
      <c r="M232" s="148"/>
      <c r="N232" s="115"/>
    </row>
    <row r="233" spans="1:14" s="41" customFormat="1" ht="63">
      <c r="A233" s="171"/>
      <c r="B233" s="78" t="s">
        <v>82</v>
      </c>
      <c r="C233" s="67" t="s">
        <v>167</v>
      </c>
      <c r="D233" s="147" t="s">
        <v>136</v>
      </c>
      <c r="E233" s="150"/>
      <c r="F233" s="50">
        <v>41.95</v>
      </c>
      <c r="G233" s="148"/>
      <c r="H233" s="148"/>
      <c r="I233" s="148"/>
      <c r="J233" s="148"/>
      <c r="K233" s="148"/>
      <c r="L233" s="148"/>
      <c r="M233" s="148"/>
      <c r="N233" s="115"/>
    </row>
    <row r="234" spans="1:14" s="41" customFormat="1">
      <c r="A234" s="171"/>
      <c r="B234" s="78"/>
      <c r="C234" s="70" t="s">
        <v>48</v>
      </c>
      <c r="D234" s="146" t="s">
        <v>60</v>
      </c>
      <c r="E234" s="23">
        <v>1.01</v>
      </c>
      <c r="F234" s="54">
        <f>E234*F233</f>
        <v>42.369500000000002</v>
      </c>
      <c r="G234" s="148"/>
      <c r="H234" s="148"/>
      <c r="I234" s="148"/>
      <c r="J234" s="148"/>
      <c r="K234" s="148"/>
      <c r="L234" s="148"/>
      <c r="M234" s="148"/>
      <c r="N234" s="115"/>
    </row>
    <row r="235" spans="1:14" s="41" customFormat="1">
      <c r="A235" s="171"/>
      <c r="B235" s="78" t="s">
        <v>92</v>
      </c>
      <c r="C235" s="70" t="s">
        <v>91</v>
      </c>
      <c r="D235" s="146" t="s">
        <v>65</v>
      </c>
      <c r="E235" s="23">
        <v>4.1000000000000002E-2</v>
      </c>
      <c r="F235" s="54">
        <f>E235*F233</f>
        <v>1.7199500000000001</v>
      </c>
      <c r="G235" s="148"/>
      <c r="H235" s="148"/>
      <c r="I235" s="148"/>
      <c r="J235" s="148"/>
      <c r="K235" s="148"/>
      <c r="L235" s="148"/>
      <c r="M235" s="148"/>
      <c r="N235" s="115"/>
    </row>
    <row r="236" spans="1:14" s="41" customFormat="1">
      <c r="A236" s="171"/>
      <c r="B236" s="78"/>
      <c r="C236" s="70" t="s">
        <v>22</v>
      </c>
      <c r="D236" s="146" t="s">
        <v>20</v>
      </c>
      <c r="E236" s="23">
        <v>0.1</v>
      </c>
      <c r="F236" s="54">
        <f>E236*F233</f>
        <v>4.1950000000000003</v>
      </c>
      <c r="G236" s="148"/>
      <c r="H236" s="148"/>
      <c r="I236" s="148"/>
      <c r="J236" s="148"/>
      <c r="K236" s="148"/>
      <c r="L236" s="148"/>
      <c r="M236" s="148"/>
      <c r="N236" s="115"/>
    </row>
    <row r="237" spans="1:14" s="41" customFormat="1" ht="31.5">
      <c r="A237" s="171"/>
      <c r="B237" s="78"/>
      <c r="C237" s="70" t="s">
        <v>81</v>
      </c>
      <c r="D237" s="146" t="s">
        <v>135</v>
      </c>
      <c r="E237" s="23">
        <f>0.0212+0.0026</f>
        <v>2.3800000000000002E-2</v>
      </c>
      <c r="F237" s="54">
        <f>E237*F233</f>
        <v>0.99841000000000013</v>
      </c>
      <c r="G237" s="148"/>
      <c r="H237" s="148"/>
      <c r="I237" s="148"/>
      <c r="J237" s="148"/>
      <c r="K237" s="148"/>
      <c r="L237" s="148"/>
      <c r="M237" s="148"/>
      <c r="N237" s="115"/>
    </row>
    <row r="238" spans="1:14" s="41" customFormat="1">
      <c r="A238" s="171"/>
      <c r="B238" s="147"/>
      <c r="C238" s="74" t="s">
        <v>83</v>
      </c>
      <c r="D238" s="5" t="s">
        <v>14</v>
      </c>
      <c r="E238" s="42">
        <v>5.28E-2</v>
      </c>
      <c r="F238" s="97">
        <f>F233*E238</f>
        <v>2.21496</v>
      </c>
      <c r="G238" s="148"/>
      <c r="H238" s="148"/>
      <c r="I238" s="148"/>
      <c r="J238" s="148"/>
      <c r="K238" s="148"/>
      <c r="L238" s="148"/>
      <c r="M238" s="148"/>
      <c r="N238" s="115"/>
    </row>
    <row r="239" spans="1:14" s="41" customFormat="1">
      <c r="A239" s="171"/>
      <c r="B239" s="147"/>
      <c r="C239" s="74" t="s">
        <v>30</v>
      </c>
      <c r="D239" s="5" t="s">
        <v>20</v>
      </c>
      <c r="E239" s="42">
        <v>0.2</v>
      </c>
      <c r="F239" s="97">
        <f>F233*E239</f>
        <v>8.39</v>
      </c>
      <c r="G239" s="148"/>
      <c r="H239" s="148"/>
      <c r="I239" s="148"/>
      <c r="J239" s="148"/>
      <c r="K239" s="148"/>
      <c r="L239" s="148"/>
      <c r="M239" s="148"/>
      <c r="N239" s="115"/>
    </row>
    <row r="240" spans="1:14" s="41" customFormat="1" ht="48.75" customHeight="1">
      <c r="A240" s="171"/>
      <c r="B240" s="147" t="s">
        <v>140</v>
      </c>
      <c r="C240" s="71" t="s">
        <v>131</v>
      </c>
      <c r="D240" s="146"/>
      <c r="E240" s="23"/>
      <c r="F240" s="32">
        <v>11.04</v>
      </c>
      <c r="G240" s="148"/>
      <c r="H240" s="148"/>
      <c r="I240" s="148"/>
      <c r="J240" s="148"/>
      <c r="K240" s="148"/>
      <c r="L240" s="148"/>
      <c r="M240" s="148"/>
      <c r="N240" s="115"/>
    </row>
    <row r="241" spans="1:14" s="41" customFormat="1" ht="24.75" customHeight="1">
      <c r="A241" s="171"/>
      <c r="B241" s="78"/>
      <c r="C241" s="70" t="s">
        <v>48</v>
      </c>
      <c r="D241" s="146" t="s">
        <v>60</v>
      </c>
      <c r="E241" s="23">
        <v>1.06</v>
      </c>
      <c r="F241" s="54">
        <f>E241*F240</f>
        <v>11.702399999999999</v>
      </c>
      <c r="G241" s="148"/>
      <c r="H241" s="148"/>
      <c r="I241" s="148"/>
      <c r="J241" s="148"/>
      <c r="K241" s="148"/>
      <c r="L241" s="148"/>
      <c r="M241" s="148"/>
      <c r="N241" s="115"/>
    </row>
    <row r="242" spans="1:14" s="41" customFormat="1" ht="32.25" customHeight="1">
      <c r="A242" s="171"/>
      <c r="B242" s="78" t="s">
        <v>92</v>
      </c>
      <c r="C242" s="70" t="s">
        <v>91</v>
      </c>
      <c r="D242" s="146" t="s">
        <v>65</v>
      </c>
      <c r="E242" s="23">
        <v>4.1000000000000002E-2</v>
      </c>
      <c r="F242" s="54">
        <f>E242*F240</f>
        <v>0.45263999999999999</v>
      </c>
      <c r="G242" s="148"/>
      <c r="H242" s="148"/>
      <c r="I242" s="148"/>
      <c r="J242" s="148"/>
      <c r="K242" s="148"/>
      <c r="L242" s="148"/>
      <c r="M242" s="148"/>
      <c r="N242" s="115"/>
    </row>
    <row r="243" spans="1:14" s="41" customFormat="1" ht="30.75" customHeight="1">
      <c r="A243" s="171"/>
      <c r="B243" s="78"/>
      <c r="C243" s="70" t="s">
        <v>22</v>
      </c>
      <c r="D243" s="146" t="s">
        <v>20</v>
      </c>
      <c r="E243" s="23">
        <v>0.2</v>
      </c>
      <c r="F243" s="54">
        <f>E243*F240</f>
        <v>2.2079999999999997</v>
      </c>
      <c r="G243" s="148"/>
      <c r="H243" s="148"/>
      <c r="I243" s="148"/>
      <c r="J243" s="148"/>
      <c r="K243" s="148"/>
      <c r="L243" s="148"/>
      <c r="M243" s="148"/>
      <c r="N243" s="115"/>
    </row>
    <row r="244" spans="1:14" s="41" customFormat="1" ht="27" customHeight="1">
      <c r="A244" s="171"/>
      <c r="B244" s="78"/>
      <c r="C244" s="70" t="s">
        <v>81</v>
      </c>
      <c r="D244" s="146" t="s">
        <v>135</v>
      </c>
      <c r="E244" s="23">
        <f>0.023+0.0014</f>
        <v>2.4399999999999998E-2</v>
      </c>
      <c r="F244" s="54">
        <f>E244*F240</f>
        <v>0.26937599999999995</v>
      </c>
      <c r="G244" s="148"/>
      <c r="H244" s="148"/>
      <c r="I244" s="148"/>
      <c r="J244" s="148"/>
      <c r="K244" s="148"/>
      <c r="L244" s="148"/>
      <c r="M244" s="148"/>
      <c r="N244" s="115"/>
    </row>
    <row r="245" spans="1:14" s="41" customFormat="1" ht="30" customHeight="1">
      <c r="A245" s="171"/>
      <c r="B245" s="147"/>
      <c r="C245" s="74" t="s">
        <v>83</v>
      </c>
      <c r="D245" s="5" t="s">
        <v>14</v>
      </c>
      <c r="E245" s="42">
        <v>2.58E-2</v>
      </c>
      <c r="F245" s="97">
        <f>F240*E245</f>
        <v>0.28483199999999997</v>
      </c>
      <c r="G245" s="148"/>
      <c r="H245" s="148"/>
      <c r="I245" s="148"/>
      <c r="J245" s="148"/>
      <c r="K245" s="148"/>
      <c r="L245" s="148"/>
      <c r="M245" s="148"/>
      <c r="N245" s="115"/>
    </row>
    <row r="246" spans="1:14" s="41" customFormat="1" ht="26.25" customHeight="1">
      <c r="A246" s="171"/>
      <c r="B246" s="147"/>
      <c r="C246" s="74" t="s">
        <v>30</v>
      </c>
      <c r="D246" s="5" t="s">
        <v>20</v>
      </c>
      <c r="E246" s="42">
        <v>0.2</v>
      </c>
      <c r="F246" s="97">
        <f>F240*E246</f>
        <v>2.2079999999999997</v>
      </c>
      <c r="G246" s="148"/>
      <c r="H246" s="148"/>
      <c r="I246" s="148"/>
      <c r="J246" s="148"/>
      <c r="K246" s="148"/>
      <c r="L246" s="148"/>
      <c r="M246" s="148"/>
      <c r="N246" s="115"/>
    </row>
    <row r="247" spans="1:14" s="41" customFormat="1" ht="90" customHeight="1">
      <c r="A247" s="171"/>
      <c r="B247" s="147" t="s">
        <v>43</v>
      </c>
      <c r="C247" s="67" t="s">
        <v>155</v>
      </c>
      <c r="D247" s="145" t="s">
        <v>14</v>
      </c>
      <c r="E247" s="150"/>
      <c r="F247" s="32">
        <v>11.04</v>
      </c>
      <c r="G247" s="148"/>
      <c r="H247" s="148"/>
      <c r="I247" s="148"/>
      <c r="J247" s="148"/>
      <c r="K247" s="148"/>
      <c r="L247" s="148"/>
      <c r="M247" s="148"/>
      <c r="N247" s="116"/>
    </row>
    <row r="248" spans="1:14" s="41" customFormat="1" ht="32.25" customHeight="1">
      <c r="A248" s="171"/>
      <c r="B248" s="147"/>
      <c r="C248" s="63" t="s">
        <v>21</v>
      </c>
      <c r="D248" s="145" t="s">
        <v>23</v>
      </c>
      <c r="E248" s="150">
        <v>0.53500000000000003</v>
      </c>
      <c r="F248" s="31">
        <f>F247*E248</f>
        <v>5.9063999999999997</v>
      </c>
      <c r="G248" s="148"/>
      <c r="H248" s="148"/>
      <c r="I248" s="148"/>
      <c r="J248" s="148"/>
      <c r="K248" s="148"/>
      <c r="L248" s="148"/>
      <c r="M248" s="148"/>
      <c r="N248" s="116"/>
    </row>
    <row r="249" spans="1:14" s="41" customFormat="1" ht="36" customHeight="1">
      <c r="A249" s="171"/>
      <c r="B249" s="147"/>
      <c r="C249" s="63" t="s">
        <v>22</v>
      </c>
      <c r="D249" s="145" t="s">
        <v>24</v>
      </c>
      <c r="E249" s="150">
        <v>0.2</v>
      </c>
      <c r="F249" s="31">
        <f>F247*E249</f>
        <v>2.2079999999999997</v>
      </c>
      <c r="G249" s="148"/>
      <c r="H249" s="148"/>
      <c r="I249" s="148"/>
      <c r="J249" s="148"/>
      <c r="K249" s="148"/>
      <c r="L249" s="148"/>
      <c r="M249" s="148"/>
      <c r="N249" s="116"/>
    </row>
    <row r="250" spans="1:14" s="41" customFormat="1" ht="32.25" customHeight="1">
      <c r="A250" s="171"/>
      <c r="B250" s="147"/>
      <c r="C250" s="63" t="s">
        <v>168</v>
      </c>
      <c r="D250" s="145" t="s">
        <v>15</v>
      </c>
      <c r="E250" s="150">
        <v>0.85</v>
      </c>
      <c r="F250" s="31">
        <f>F247*E250</f>
        <v>9.3839999999999986</v>
      </c>
      <c r="G250" s="148"/>
      <c r="H250" s="148"/>
      <c r="I250" s="148"/>
      <c r="J250" s="148"/>
      <c r="K250" s="148"/>
      <c r="L250" s="148"/>
      <c r="M250" s="148"/>
      <c r="N250" s="116"/>
    </row>
    <row r="251" spans="1:14" s="41" customFormat="1" ht="36" customHeight="1">
      <c r="A251" s="171"/>
      <c r="B251" s="147"/>
      <c r="C251" s="63" t="s">
        <v>17</v>
      </c>
      <c r="D251" s="145" t="s">
        <v>14</v>
      </c>
      <c r="E251" s="150">
        <v>0.05</v>
      </c>
      <c r="F251" s="31">
        <f>F247*E251</f>
        <v>0.55199999999999994</v>
      </c>
      <c r="G251" s="148"/>
      <c r="H251" s="148"/>
      <c r="I251" s="148"/>
      <c r="J251" s="148"/>
      <c r="K251" s="148"/>
      <c r="L251" s="148"/>
      <c r="M251" s="148"/>
      <c r="N251" s="116"/>
    </row>
    <row r="252" spans="1:14" s="41" customFormat="1" ht="39.75" customHeight="1">
      <c r="A252" s="171"/>
      <c r="B252" s="147"/>
      <c r="C252" s="63" t="s">
        <v>34</v>
      </c>
      <c r="D252" s="145" t="s">
        <v>15</v>
      </c>
      <c r="E252" s="150">
        <v>0.63</v>
      </c>
      <c r="F252" s="31">
        <f>F247*E252</f>
        <v>6.9551999999999996</v>
      </c>
      <c r="G252" s="148"/>
      <c r="H252" s="148"/>
      <c r="I252" s="148"/>
      <c r="J252" s="148"/>
      <c r="K252" s="148"/>
      <c r="L252" s="148"/>
      <c r="M252" s="148"/>
      <c r="N252" s="116"/>
    </row>
    <row r="253" spans="1:14" s="41" customFormat="1" ht="33.75" customHeight="1">
      <c r="A253" s="171"/>
      <c r="B253" s="147"/>
      <c r="C253" s="63" t="s">
        <v>30</v>
      </c>
      <c r="D253" s="145" t="s">
        <v>20</v>
      </c>
      <c r="E253" s="150">
        <v>0.2</v>
      </c>
      <c r="F253" s="31">
        <f>F247*E253</f>
        <v>2.2079999999999997</v>
      </c>
      <c r="G253" s="148"/>
      <c r="H253" s="148"/>
      <c r="I253" s="148"/>
      <c r="J253" s="148"/>
      <c r="K253" s="148"/>
      <c r="L253" s="148"/>
      <c r="M253" s="148"/>
      <c r="N253" s="117"/>
    </row>
    <row r="254" spans="1:14" s="41" customFormat="1" ht="78" customHeight="1">
      <c r="A254" s="171"/>
      <c r="B254" s="147" t="s">
        <v>35</v>
      </c>
      <c r="C254" s="67" t="s">
        <v>84</v>
      </c>
      <c r="D254" s="145" t="s">
        <v>14</v>
      </c>
      <c r="E254" s="150"/>
      <c r="F254" s="32">
        <v>41.95</v>
      </c>
      <c r="G254" s="148"/>
      <c r="H254" s="148"/>
      <c r="I254" s="148"/>
      <c r="J254" s="148"/>
      <c r="K254" s="148"/>
      <c r="L254" s="148"/>
      <c r="M254" s="148"/>
      <c r="N254" s="116"/>
    </row>
    <row r="255" spans="1:14" s="41" customFormat="1">
      <c r="A255" s="171"/>
      <c r="B255" s="147"/>
      <c r="C255" s="63" t="s">
        <v>21</v>
      </c>
      <c r="D255" s="145" t="s">
        <v>23</v>
      </c>
      <c r="E255" s="150">
        <v>0.65800000000000003</v>
      </c>
      <c r="F255" s="31">
        <f>F254*E255</f>
        <v>27.603100000000005</v>
      </c>
      <c r="G255" s="148"/>
      <c r="H255" s="148"/>
      <c r="I255" s="148"/>
      <c r="J255" s="148"/>
      <c r="K255" s="148"/>
      <c r="L255" s="148"/>
      <c r="M255" s="148"/>
      <c r="N255" s="116"/>
    </row>
    <row r="256" spans="1:14" s="41" customFormat="1">
      <c r="A256" s="171"/>
      <c r="B256" s="147"/>
      <c r="C256" s="63" t="s">
        <v>22</v>
      </c>
      <c r="D256" s="145" t="s">
        <v>24</v>
      </c>
      <c r="E256" s="150">
        <v>0.1</v>
      </c>
      <c r="F256" s="31">
        <f>F254*E256</f>
        <v>4.1950000000000003</v>
      </c>
      <c r="G256" s="148"/>
      <c r="H256" s="148"/>
      <c r="I256" s="148"/>
      <c r="J256" s="148"/>
      <c r="K256" s="148"/>
      <c r="L256" s="148"/>
      <c r="M256" s="148"/>
      <c r="N256" s="117"/>
    </row>
    <row r="257" spans="1:14" s="41" customFormat="1">
      <c r="A257" s="171"/>
      <c r="B257" s="147"/>
      <c r="C257" s="63" t="s">
        <v>36</v>
      </c>
      <c r="D257" s="145" t="s">
        <v>15</v>
      </c>
      <c r="E257" s="150">
        <v>0.85</v>
      </c>
      <c r="F257" s="31">
        <f>F254*E257</f>
        <v>35.657499999999999</v>
      </c>
      <c r="G257" s="148"/>
      <c r="H257" s="148"/>
      <c r="I257" s="148"/>
      <c r="J257" s="148"/>
      <c r="K257" s="148"/>
      <c r="L257" s="148"/>
      <c r="M257" s="148"/>
      <c r="N257" s="116"/>
    </row>
    <row r="258" spans="1:14" s="41" customFormat="1">
      <c r="A258" s="171"/>
      <c r="B258" s="147"/>
      <c r="C258" s="63" t="s">
        <v>17</v>
      </c>
      <c r="D258" s="145" t="s">
        <v>14</v>
      </c>
      <c r="E258" s="150">
        <v>0.05</v>
      </c>
      <c r="F258" s="31">
        <f>F254*E258</f>
        <v>2.0975000000000001</v>
      </c>
      <c r="G258" s="148"/>
      <c r="H258" s="148"/>
      <c r="I258" s="148"/>
      <c r="J258" s="148"/>
      <c r="K258" s="148"/>
      <c r="L258" s="148"/>
      <c r="M258" s="148"/>
      <c r="N258" s="116"/>
    </row>
    <row r="259" spans="1:14" s="41" customFormat="1">
      <c r="A259" s="171"/>
      <c r="B259" s="147"/>
      <c r="C259" s="63" t="s">
        <v>34</v>
      </c>
      <c r="D259" s="145" t="s">
        <v>15</v>
      </c>
      <c r="E259" s="150">
        <v>0.35</v>
      </c>
      <c r="F259" s="31">
        <f>F254*E259</f>
        <v>14.682499999999999</v>
      </c>
      <c r="G259" s="148"/>
      <c r="H259" s="148"/>
      <c r="I259" s="148"/>
      <c r="J259" s="148"/>
      <c r="K259" s="148"/>
      <c r="L259" s="148"/>
      <c r="M259" s="148"/>
      <c r="N259" s="116"/>
    </row>
    <row r="260" spans="1:14" s="41" customFormat="1" ht="40.5" customHeight="1">
      <c r="A260" s="171"/>
      <c r="B260" s="147"/>
      <c r="C260" s="63" t="s">
        <v>30</v>
      </c>
      <c r="D260" s="145" t="s">
        <v>20</v>
      </c>
      <c r="E260" s="150">
        <v>0.1</v>
      </c>
      <c r="F260" s="31">
        <f>F254*E260</f>
        <v>4.1950000000000003</v>
      </c>
      <c r="G260" s="148"/>
      <c r="H260" s="148"/>
      <c r="I260" s="148"/>
      <c r="J260" s="148"/>
      <c r="K260" s="148"/>
      <c r="L260" s="148"/>
      <c r="M260" s="148"/>
      <c r="N260" s="116"/>
    </row>
    <row r="261" spans="1:14" s="41" customFormat="1" ht="87" customHeight="1">
      <c r="A261" s="171"/>
      <c r="B261" s="142" t="s">
        <v>87</v>
      </c>
      <c r="C261" s="65" t="s">
        <v>214</v>
      </c>
      <c r="D261" s="144" t="s">
        <v>14</v>
      </c>
      <c r="E261" s="122"/>
      <c r="F261" s="132">
        <v>7</v>
      </c>
      <c r="G261" s="148"/>
      <c r="H261" s="148"/>
      <c r="I261" s="148"/>
      <c r="J261" s="148"/>
      <c r="K261" s="148"/>
      <c r="L261" s="148"/>
      <c r="M261" s="148"/>
      <c r="N261" s="115"/>
    </row>
    <row r="262" spans="1:14" s="41" customFormat="1" ht="45.75" customHeight="1">
      <c r="A262" s="171"/>
      <c r="B262" s="147"/>
      <c r="C262" s="63" t="s">
        <v>21</v>
      </c>
      <c r="D262" s="145" t="s">
        <v>23</v>
      </c>
      <c r="E262" s="150">
        <v>1</v>
      </c>
      <c r="F262" s="31">
        <f>F261*E262</f>
        <v>7</v>
      </c>
      <c r="G262" s="148"/>
      <c r="H262" s="148"/>
      <c r="I262" s="148"/>
      <c r="J262" s="148"/>
      <c r="K262" s="148"/>
      <c r="L262" s="148"/>
      <c r="M262" s="148"/>
      <c r="N262" s="115"/>
    </row>
    <row r="263" spans="1:14" s="41" customFormat="1" ht="43.5" customHeight="1">
      <c r="A263" s="171"/>
      <c r="B263" s="147"/>
      <c r="C263" s="63" t="s">
        <v>22</v>
      </c>
      <c r="D263" s="145" t="s">
        <v>20</v>
      </c>
      <c r="E263" s="150">
        <v>1</v>
      </c>
      <c r="F263" s="31">
        <f>F261*E263</f>
        <v>7</v>
      </c>
      <c r="G263" s="148"/>
      <c r="H263" s="148"/>
      <c r="I263" s="148"/>
      <c r="J263" s="148"/>
      <c r="K263" s="148"/>
      <c r="L263" s="148"/>
      <c r="M263" s="148"/>
      <c r="N263" s="115"/>
    </row>
    <row r="264" spans="1:14" s="41" customFormat="1" ht="51" customHeight="1">
      <c r="A264" s="171"/>
      <c r="B264" s="147"/>
      <c r="C264" s="63" t="s">
        <v>88</v>
      </c>
      <c r="D264" s="145" t="s">
        <v>15</v>
      </c>
      <c r="E264" s="150">
        <v>0.35</v>
      </c>
      <c r="F264" s="31">
        <f>F261*E264</f>
        <v>2.4499999999999997</v>
      </c>
      <c r="G264" s="148"/>
      <c r="H264" s="148"/>
      <c r="I264" s="148"/>
      <c r="J264" s="148"/>
      <c r="K264" s="148"/>
      <c r="L264" s="148"/>
      <c r="M264" s="148"/>
      <c r="N264" s="115"/>
    </row>
    <row r="265" spans="1:14" s="41" customFormat="1" ht="41.25" customHeight="1">
      <c r="A265" s="171"/>
      <c r="B265" s="147"/>
      <c r="C265" s="63" t="s">
        <v>30</v>
      </c>
      <c r="D265" s="143" t="s">
        <v>20</v>
      </c>
      <c r="E265" s="121">
        <v>0.2</v>
      </c>
      <c r="F265" s="133">
        <f>F261*E265</f>
        <v>1.4000000000000001</v>
      </c>
      <c r="G265" s="148"/>
      <c r="H265" s="148"/>
      <c r="I265" s="148"/>
      <c r="J265" s="148"/>
      <c r="K265" s="148"/>
      <c r="L265" s="148"/>
      <c r="M265" s="148"/>
      <c r="N265" s="115"/>
    </row>
    <row r="266" spans="1:14" s="41" customFormat="1" ht="54.75" customHeight="1">
      <c r="A266" s="171"/>
      <c r="B266" s="147" t="s">
        <v>154</v>
      </c>
      <c r="C266" s="34" t="s">
        <v>203</v>
      </c>
      <c r="D266" s="147" t="s">
        <v>14</v>
      </c>
      <c r="E266" s="17"/>
      <c r="F266" s="32">
        <v>0.42</v>
      </c>
      <c r="G266" s="148"/>
      <c r="H266" s="148"/>
      <c r="I266" s="148"/>
      <c r="J266" s="148"/>
      <c r="K266" s="148"/>
      <c r="L266" s="148"/>
      <c r="M266" s="148"/>
      <c r="N266" s="115"/>
    </row>
    <row r="267" spans="1:14" s="41" customFormat="1">
      <c r="A267" s="171"/>
      <c r="B267" s="147"/>
      <c r="C267" s="89" t="s">
        <v>31</v>
      </c>
      <c r="D267" s="5" t="s">
        <v>23</v>
      </c>
      <c r="E267" s="40">
        <v>4</v>
      </c>
      <c r="F267" s="31">
        <f>F266*E267</f>
        <v>1.68</v>
      </c>
      <c r="G267" s="148"/>
      <c r="H267" s="148"/>
      <c r="I267" s="55"/>
      <c r="J267" s="148"/>
      <c r="K267" s="148"/>
      <c r="L267" s="148"/>
      <c r="M267" s="148"/>
      <c r="N267" s="115"/>
    </row>
    <row r="268" spans="1:14" s="41" customFormat="1">
      <c r="A268" s="171"/>
      <c r="B268" s="147"/>
      <c r="C268" s="89" t="s">
        <v>29</v>
      </c>
      <c r="D268" s="5" t="s">
        <v>20</v>
      </c>
      <c r="E268" s="40">
        <v>1</v>
      </c>
      <c r="F268" s="31">
        <f>F266*E268</f>
        <v>0.42</v>
      </c>
      <c r="G268" s="148"/>
      <c r="H268" s="148"/>
      <c r="I268" s="148"/>
      <c r="J268" s="148"/>
      <c r="K268" s="148"/>
      <c r="L268" s="148"/>
      <c r="M268" s="148"/>
      <c r="N268" s="115"/>
    </row>
    <row r="269" spans="1:14" s="41" customFormat="1" ht="39.75" customHeight="1">
      <c r="A269" s="171"/>
      <c r="B269" s="147"/>
      <c r="C269" s="63" t="s">
        <v>204</v>
      </c>
      <c r="D269" s="145" t="s">
        <v>14</v>
      </c>
      <c r="E269" s="150">
        <v>1</v>
      </c>
      <c r="F269" s="31">
        <f>F266*E269</f>
        <v>0.42</v>
      </c>
      <c r="G269" s="148"/>
      <c r="H269" s="148"/>
      <c r="I269" s="148"/>
      <c r="J269" s="148"/>
      <c r="K269" s="148"/>
      <c r="L269" s="148"/>
      <c r="M269" s="148"/>
      <c r="N269" s="116"/>
    </row>
    <row r="270" spans="1:14" s="41" customFormat="1" ht="33.75" customHeight="1">
      <c r="A270" s="171"/>
      <c r="B270" s="147"/>
      <c r="C270" s="63" t="s">
        <v>30</v>
      </c>
      <c r="D270" s="145" t="s">
        <v>20</v>
      </c>
      <c r="E270" s="150">
        <v>5</v>
      </c>
      <c r="F270" s="31">
        <f>F266*E270</f>
        <v>2.1</v>
      </c>
      <c r="G270" s="148"/>
      <c r="H270" s="148"/>
      <c r="I270" s="148"/>
      <c r="J270" s="148"/>
      <c r="K270" s="148"/>
      <c r="L270" s="148"/>
      <c r="M270" s="148"/>
      <c r="N270" s="117"/>
    </row>
    <row r="271" spans="1:14" s="41" customFormat="1" ht="54.75" customHeight="1">
      <c r="A271" s="171"/>
      <c r="B271" s="147" t="s">
        <v>154</v>
      </c>
      <c r="C271" s="34" t="s">
        <v>206</v>
      </c>
      <c r="D271" s="147" t="s">
        <v>14</v>
      </c>
      <c r="E271" s="17"/>
      <c r="F271" s="32">
        <v>11.04</v>
      </c>
      <c r="G271" s="148"/>
      <c r="H271" s="148"/>
      <c r="I271" s="148"/>
      <c r="J271" s="148"/>
      <c r="K271" s="148"/>
      <c r="L271" s="148"/>
      <c r="M271" s="148"/>
      <c r="N271" s="115"/>
    </row>
    <row r="272" spans="1:14" s="41" customFormat="1">
      <c r="A272" s="171"/>
      <c r="B272" s="147"/>
      <c r="C272" s="89" t="s">
        <v>31</v>
      </c>
      <c r="D272" s="5" t="s">
        <v>23</v>
      </c>
      <c r="E272" s="40">
        <v>0.5</v>
      </c>
      <c r="F272" s="31">
        <f>F271*E272</f>
        <v>5.52</v>
      </c>
      <c r="G272" s="148"/>
      <c r="H272" s="148"/>
      <c r="I272" s="55"/>
      <c r="J272" s="148"/>
      <c r="K272" s="148"/>
      <c r="L272" s="148"/>
      <c r="M272" s="148"/>
      <c r="N272" s="115"/>
    </row>
    <row r="273" spans="1:14" s="41" customFormat="1">
      <c r="A273" s="171"/>
      <c r="B273" s="147"/>
      <c r="C273" s="89" t="s">
        <v>29</v>
      </c>
      <c r="D273" s="5" t="s">
        <v>20</v>
      </c>
      <c r="E273" s="40">
        <v>1</v>
      </c>
      <c r="F273" s="31">
        <f>F271*E273</f>
        <v>11.04</v>
      </c>
      <c r="G273" s="148"/>
      <c r="H273" s="148"/>
      <c r="I273" s="148"/>
      <c r="J273" s="148"/>
      <c r="K273" s="148"/>
      <c r="L273" s="148"/>
      <c r="M273" s="148"/>
      <c r="N273" s="115"/>
    </row>
    <row r="274" spans="1:14" s="41" customFormat="1" ht="39.75" customHeight="1">
      <c r="A274" s="171"/>
      <c r="B274" s="147"/>
      <c r="C274" s="63" t="s">
        <v>207</v>
      </c>
      <c r="D274" s="145" t="s">
        <v>53</v>
      </c>
      <c r="E274" s="150"/>
      <c r="F274" s="31">
        <v>1</v>
      </c>
      <c r="G274" s="148"/>
      <c r="H274" s="148"/>
      <c r="I274" s="148"/>
      <c r="J274" s="148"/>
      <c r="K274" s="148"/>
      <c r="L274" s="148"/>
      <c r="M274" s="148"/>
      <c r="N274" s="116"/>
    </row>
    <row r="275" spans="1:14" s="41" customFormat="1" ht="39.75" customHeight="1">
      <c r="A275" s="171"/>
      <c r="B275" s="147"/>
      <c r="C275" s="63" t="s">
        <v>208</v>
      </c>
      <c r="D275" s="145" t="s">
        <v>53</v>
      </c>
      <c r="E275" s="150"/>
      <c r="F275" s="31">
        <v>1</v>
      </c>
      <c r="G275" s="148"/>
      <c r="H275" s="148"/>
      <c r="I275" s="148"/>
      <c r="J275" s="148"/>
      <c r="K275" s="148"/>
      <c r="L275" s="148"/>
      <c r="M275" s="148"/>
      <c r="N275" s="116"/>
    </row>
    <row r="276" spans="1:14" s="41" customFormat="1" ht="39.75" customHeight="1">
      <c r="A276" s="171"/>
      <c r="B276" s="147"/>
      <c r="C276" s="63" t="s">
        <v>209</v>
      </c>
      <c r="D276" s="145" t="s">
        <v>53</v>
      </c>
      <c r="E276" s="150"/>
      <c r="F276" s="31">
        <v>1</v>
      </c>
      <c r="G276" s="148"/>
      <c r="H276" s="148"/>
      <c r="I276" s="148"/>
      <c r="J276" s="148"/>
      <c r="K276" s="148"/>
      <c r="L276" s="148"/>
      <c r="M276" s="148"/>
      <c r="N276" s="116"/>
    </row>
    <row r="277" spans="1:14" s="41" customFormat="1" ht="33.75" customHeight="1">
      <c r="A277" s="171"/>
      <c r="B277" s="147"/>
      <c r="C277" s="63" t="s">
        <v>30</v>
      </c>
      <c r="D277" s="145" t="s">
        <v>20</v>
      </c>
      <c r="E277" s="150">
        <v>2</v>
      </c>
      <c r="F277" s="31">
        <f>F271*E277</f>
        <v>22.08</v>
      </c>
      <c r="G277" s="148"/>
      <c r="H277" s="148"/>
      <c r="I277" s="148"/>
      <c r="J277" s="148"/>
      <c r="K277" s="148"/>
      <c r="L277" s="148"/>
      <c r="M277" s="148"/>
      <c r="N277" s="117"/>
    </row>
    <row r="278" spans="1:14" s="41" customFormat="1" ht="54.75" customHeight="1">
      <c r="A278" s="171"/>
      <c r="B278" s="147" t="s">
        <v>154</v>
      </c>
      <c r="C278" s="34" t="s">
        <v>215</v>
      </c>
      <c r="D278" s="147" t="s">
        <v>14</v>
      </c>
      <c r="E278" s="17"/>
      <c r="F278" s="32">
        <v>8.91</v>
      </c>
      <c r="G278" s="148"/>
      <c r="H278" s="148"/>
      <c r="I278" s="148"/>
      <c r="J278" s="148"/>
      <c r="K278" s="148"/>
      <c r="L278" s="148"/>
      <c r="M278" s="148"/>
      <c r="N278" s="115"/>
    </row>
    <row r="279" spans="1:14" s="41" customFormat="1" ht="54.75" customHeight="1">
      <c r="A279" s="171"/>
      <c r="B279" s="147" t="s">
        <v>154</v>
      </c>
      <c r="C279" s="34" t="s">
        <v>194</v>
      </c>
      <c r="D279" s="147" t="s">
        <v>14</v>
      </c>
      <c r="E279" s="17"/>
      <c r="F279" s="32">
        <v>8.91</v>
      </c>
      <c r="G279" s="148"/>
      <c r="H279" s="148"/>
      <c r="I279" s="148"/>
      <c r="J279" s="148"/>
      <c r="K279" s="148"/>
      <c r="L279" s="148"/>
      <c r="M279" s="148"/>
      <c r="N279" s="115"/>
    </row>
    <row r="280" spans="1:14" s="41" customFormat="1">
      <c r="A280" s="171"/>
      <c r="B280" s="147"/>
      <c r="C280" s="89" t="s">
        <v>31</v>
      </c>
      <c r="D280" s="5" t="s">
        <v>23</v>
      </c>
      <c r="E280" s="40">
        <v>1</v>
      </c>
      <c r="F280" s="31">
        <f>F279*E280</f>
        <v>8.91</v>
      </c>
      <c r="G280" s="148"/>
      <c r="H280" s="148"/>
      <c r="I280" s="55"/>
      <c r="J280" s="148"/>
      <c r="K280" s="148"/>
      <c r="L280" s="148"/>
      <c r="M280" s="148"/>
      <c r="N280" s="115"/>
    </row>
    <row r="281" spans="1:14" s="41" customFormat="1">
      <c r="A281" s="171"/>
      <c r="B281" s="147"/>
      <c r="C281" s="89" t="s">
        <v>29</v>
      </c>
      <c r="D281" s="5" t="s">
        <v>20</v>
      </c>
      <c r="E281" s="40">
        <v>1</v>
      </c>
      <c r="F281" s="31">
        <f>F279*E281</f>
        <v>8.91</v>
      </c>
      <c r="G281" s="148"/>
      <c r="H281" s="148"/>
      <c r="I281" s="148"/>
      <c r="J281" s="148"/>
      <c r="K281" s="148"/>
      <c r="L281" s="148"/>
      <c r="M281" s="148"/>
      <c r="N281" s="115"/>
    </row>
    <row r="282" spans="1:14" s="41" customFormat="1" ht="54.75" customHeight="1">
      <c r="A282" s="171"/>
      <c r="B282" s="147" t="s">
        <v>154</v>
      </c>
      <c r="C282" s="34" t="s">
        <v>185</v>
      </c>
      <c r="D282" s="147" t="s">
        <v>14</v>
      </c>
      <c r="E282" s="17"/>
      <c r="F282" s="32">
        <v>33</v>
      </c>
      <c r="G282" s="148"/>
      <c r="H282" s="148"/>
      <c r="I282" s="148"/>
      <c r="J282" s="148"/>
      <c r="K282" s="148"/>
      <c r="L282" s="148"/>
      <c r="M282" s="148"/>
      <c r="N282" s="115"/>
    </row>
    <row r="283" spans="1:14" s="41" customFormat="1">
      <c r="A283" s="171"/>
      <c r="B283" s="147"/>
      <c r="C283" s="89" t="s">
        <v>31</v>
      </c>
      <c r="D283" s="5" t="s">
        <v>23</v>
      </c>
      <c r="E283" s="40">
        <v>0.1</v>
      </c>
      <c r="F283" s="31">
        <f>F282*E283</f>
        <v>3.3000000000000003</v>
      </c>
      <c r="G283" s="148"/>
      <c r="H283" s="148"/>
      <c r="I283" s="55"/>
      <c r="J283" s="148"/>
      <c r="K283" s="148"/>
      <c r="L283" s="148"/>
      <c r="M283" s="148"/>
      <c r="N283" s="115"/>
    </row>
    <row r="284" spans="1:14" s="41" customFormat="1">
      <c r="A284" s="171"/>
      <c r="B284" s="147"/>
      <c r="C284" s="89" t="s">
        <v>29</v>
      </c>
      <c r="D284" s="5" t="s">
        <v>20</v>
      </c>
      <c r="E284" s="40">
        <v>0.1</v>
      </c>
      <c r="F284" s="31">
        <f>F282*E284</f>
        <v>3.3000000000000003</v>
      </c>
      <c r="G284" s="148"/>
      <c r="H284" s="148"/>
      <c r="I284" s="148"/>
      <c r="J284" s="148"/>
      <c r="K284" s="148"/>
      <c r="L284" s="148"/>
      <c r="M284" s="148"/>
      <c r="N284" s="115"/>
    </row>
    <row r="285" spans="1:14" s="41" customFormat="1" ht="54.75" customHeight="1">
      <c r="A285" s="171"/>
      <c r="B285" s="147" t="s">
        <v>154</v>
      </c>
      <c r="C285" s="34" t="s">
        <v>195</v>
      </c>
      <c r="D285" s="147" t="s">
        <v>14</v>
      </c>
      <c r="E285" s="17"/>
      <c r="F285" s="32">
        <v>1.27</v>
      </c>
      <c r="G285" s="148"/>
      <c r="H285" s="148"/>
      <c r="I285" s="148"/>
      <c r="J285" s="148"/>
      <c r="K285" s="148"/>
      <c r="L285" s="148"/>
      <c r="M285" s="148"/>
      <c r="N285" s="115"/>
    </row>
    <row r="286" spans="1:14" s="41" customFormat="1">
      <c r="A286" s="171"/>
      <c r="B286" s="147"/>
      <c r="C286" s="89" t="s">
        <v>31</v>
      </c>
      <c r="D286" s="5" t="s">
        <v>23</v>
      </c>
      <c r="E286" s="40">
        <v>0.5</v>
      </c>
      <c r="F286" s="31">
        <f>F285*E286</f>
        <v>0.63500000000000001</v>
      </c>
      <c r="G286" s="148"/>
      <c r="H286" s="148"/>
      <c r="I286" s="55"/>
      <c r="J286" s="148"/>
      <c r="K286" s="148"/>
      <c r="L286" s="148"/>
      <c r="M286" s="148"/>
      <c r="N286" s="115"/>
    </row>
    <row r="287" spans="1:14" s="41" customFormat="1">
      <c r="A287" s="171"/>
      <c r="B287" s="147"/>
      <c r="C287" s="89" t="s">
        <v>29</v>
      </c>
      <c r="D287" s="5" t="s">
        <v>20</v>
      </c>
      <c r="E287" s="40">
        <v>0.5</v>
      </c>
      <c r="F287" s="31">
        <f>F285*E287</f>
        <v>0.63500000000000001</v>
      </c>
      <c r="G287" s="148"/>
      <c r="H287" s="148"/>
      <c r="I287" s="148"/>
      <c r="J287" s="148"/>
      <c r="K287" s="148"/>
      <c r="L287" s="148"/>
      <c r="M287" s="148"/>
      <c r="N287" s="115"/>
    </row>
    <row r="288" spans="1:14" s="41" customFormat="1" ht="54.75" customHeight="1">
      <c r="A288" s="171"/>
      <c r="B288" s="147" t="s">
        <v>32</v>
      </c>
      <c r="C288" s="34" t="s">
        <v>130</v>
      </c>
      <c r="D288" s="147" t="s">
        <v>14</v>
      </c>
      <c r="E288" s="17"/>
      <c r="F288" s="32">
        <v>8.91</v>
      </c>
      <c r="G288" s="148"/>
      <c r="H288" s="148"/>
      <c r="I288" s="148"/>
      <c r="J288" s="148"/>
      <c r="K288" s="148"/>
      <c r="L288" s="148"/>
      <c r="M288" s="148"/>
      <c r="N288" s="115"/>
    </row>
    <row r="289" spans="1:14" s="41" customFormat="1">
      <c r="A289" s="171"/>
      <c r="B289" s="147"/>
      <c r="C289" s="89" t="s">
        <v>31</v>
      </c>
      <c r="D289" s="5" t="s">
        <v>23</v>
      </c>
      <c r="E289" s="40">
        <v>0.6</v>
      </c>
      <c r="F289" s="31">
        <f>F288*E289</f>
        <v>5.3460000000000001</v>
      </c>
      <c r="G289" s="148"/>
      <c r="H289" s="148"/>
      <c r="I289" s="55"/>
      <c r="J289" s="148"/>
      <c r="K289" s="148"/>
      <c r="L289" s="148"/>
      <c r="M289" s="148"/>
      <c r="N289" s="115"/>
    </row>
    <row r="290" spans="1:14" s="41" customFormat="1">
      <c r="A290" s="171"/>
      <c r="B290" s="147"/>
      <c r="C290" s="89" t="s">
        <v>29</v>
      </c>
      <c r="D290" s="5" t="s">
        <v>20</v>
      </c>
      <c r="E290" s="40">
        <v>0.2</v>
      </c>
      <c r="F290" s="31">
        <f>F288*E290</f>
        <v>1.782</v>
      </c>
      <c r="G290" s="148"/>
      <c r="H290" s="148"/>
      <c r="I290" s="148"/>
      <c r="J290" s="148"/>
      <c r="K290" s="148"/>
      <c r="L290" s="148"/>
      <c r="M290" s="148"/>
      <c r="N290" s="115"/>
    </row>
    <row r="291" spans="1:14" s="41" customFormat="1">
      <c r="A291" s="171"/>
      <c r="B291" s="147"/>
      <c r="C291" s="66" t="s">
        <v>55</v>
      </c>
      <c r="D291" s="145" t="s">
        <v>13</v>
      </c>
      <c r="E291" s="150">
        <f>0.0204+0.0051*2</f>
        <v>3.0600000000000002E-2</v>
      </c>
      <c r="F291" s="31">
        <f>F288*E291</f>
        <v>0.272646</v>
      </c>
      <c r="G291" s="148"/>
      <c r="H291" s="148"/>
      <c r="I291" s="148"/>
      <c r="J291" s="148"/>
      <c r="K291" s="148"/>
      <c r="L291" s="148"/>
      <c r="M291" s="148"/>
      <c r="N291" s="115"/>
    </row>
    <row r="292" spans="1:14" s="41" customFormat="1">
      <c r="A292" s="171"/>
      <c r="B292" s="147"/>
      <c r="C292" s="68" t="s">
        <v>27</v>
      </c>
      <c r="D292" s="5" t="s">
        <v>20</v>
      </c>
      <c r="E292" s="42">
        <v>0.2</v>
      </c>
      <c r="F292" s="31">
        <f>F288*E292</f>
        <v>1.782</v>
      </c>
      <c r="G292" s="148"/>
      <c r="H292" s="148"/>
      <c r="I292" s="148"/>
      <c r="J292" s="148"/>
      <c r="K292" s="148"/>
      <c r="L292" s="148"/>
      <c r="M292" s="148"/>
      <c r="N292" s="115"/>
    </row>
    <row r="293" spans="1:14" s="41" customFormat="1" ht="59.25" customHeight="1">
      <c r="A293" s="171"/>
      <c r="B293" s="147" t="s">
        <v>33</v>
      </c>
      <c r="C293" s="67" t="s">
        <v>50</v>
      </c>
      <c r="D293" s="145" t="s">
        <v>14</v>
      </c>
      <c r="E293" s="150"/>
      <c r="F293" s="32">
        <v>8.91</v>
      </c>
      <c r="G293" s="148"/>
      <c r="H293" s="148"/>
      <c r="I293" s="148"/>
      <c r="J293" s="148"/>
      <c r="K293" s="148"/>
      <c r="L293" s="148"/>
      <c r="M293" s="148"/>
      <c r="N293" s="115"/>
    </row>
    <row r="294" spans="1:14" s="41" customFormat="1" ht="37.5" customHeight="1">
      <c r="A294" s="171"/>
      <c r="B294" s="147"/>
      <c r="C294" s="63" t="s">
        <v>21</v>
      </c>
      <c r="D294" s="145" t="s">
        <v>23</v>
      </c>
      <c r="E294" s="150">
        <v>1.08</v>
      </c>
      <c r="F294" s="31">
        <f>F293*E294</f>
        <v>9.6228000000000016</v>
      </c>
      <c r="G294" s="148"/>
      <c r="H294" s="148"/>
      <c r="I294" s="148"/>
      <c r="J294" s="148"/>
      <c r="K294" s="148"/>
      <c r="L294" s="148"/>
      <c r="M294" s="148"/>
      <c r="N294" s="115"/>
    </row>
    <row r="295" spans="1:14" s="41" customFormat="1">
      <c r="A295" s="171"/>
      <c r="B295" s="147"/>
      <c r="C295" s="63" t="s">
        <v>22</v>
      </c>
      <c r="D295" s="145" t="s">
        <v>20</v>
      </c>
      <c r="E295" s="150">
        <v>0.5</v>
      </c>
      <c r="F295" s="31">
        <f>F293*E295</f>
        <v>4.4550000000000001</v>
      </c>
      <c r="G295" s="148"/>
      <c r="H295" s="148"/>
      <c r="I295" s="148"/>
      <c r="J295" s="148"/>
      <c r="K295" s="148"/>
      <c r="L295" s="148"/>
      <c r="M295" s="148"/>
      <c r="N295" s="115"/>
    </row>
    <row r="296" spans="1:14" s="41" customFormat="1" ht="24" customHeight="1">
      <c r="A296" s="171"/>
      <c r="B296" s="147"/>
      <c r="C296" s="67" t="s">
        <v>44</v>
      </c>
      <c r="D296" s="145" t="s">
        <v>14</v>
      </c>
      <c r="E296" s="150">
        <v>1.05</v>
      </c>
      <c r="F296" s="32">
        <f>F293*E296</f>
        <v>9.355500000000001</v>
      </c>
      <c r="G296" s="148"/>
      <c r="H296" s="148"/>
      <c r="I296" s="148"/>
      <c r="J296" s="148"/>
      <c r="K296" s="148"/>
      <c r="L296" s="148"/>
      <c r="M296" s="148"/>
      <c r="N296" s="115"/>
    </row>
    <row r="297" spans="1:14" s="41" customFormat="1">
      <c r="A297" s="171"/>
      <c r="B297" s="147"/>
      <c r="C297" s="72" t="s">
        <v>90</v>
      </c>
      <c r="D297" s="127" t="s">
        <v>61</v>
      </c>
      <c r="E297" s="128">
        <v>0.3</v>
      </c>
      <c r="F297" s="98">
        <f>F293*E297</f>
        <v>2.673</v>
      </c>
      <c r="G297" s="149"/>
      <c r="H297" s="148"/>
      <c r="I297" s="149"/>
      <c r="J297" s="148"/>
      <c r="K297" s="149"/>
      <c r="L297" s="148"/>
      <c r="M297" s="148"/>
      <c r="N297" s="115"/>
    </row>
    <row r="298" spans="1:14" s="41" customFormat="1">
      <c r="A298" s="171"/>
      <c r="B298" s="147"/>
      <c r="C298" s="63" t="s">
        <v>89</v>
      </c>
      <c r="D298" s="145" t="s">
        <v>15</v>
      </c>
      <c r="E298" s="150">
        <v>5</v>
      </c>
      <c r="F298" s="31">
        <f>F293*E298</f>
        <v>44.55</v>
      </c>
      <c r="G298" s="148"/>
      <c r="H298" s="148"/>
      <c r="I298" s="148"/>
      <c r="J298" s="148"/>
      <c r="K298" s="148"/>
      <c r="L298" s="148"/>
      <c r="M298" s="148"/>
      <c r="N298" s="115"/>
    </row>
    <row r="299" spans="1:14" s="41" customFormat="1">
      <c r="A299" s="171"/>
      <c r="B299" s="147"/>
      <c r="C299" s="63" t="s">
        <v>30</v>
      </c>
      <c r="D299" s="145" t="s">
        <v>20</v>
      </c>
      <c r="E299" s="150">
        <v>0.3</v>
      </c>
      <c r="F299" s="31">
        <f>F293*E299</f>
        <v>2.673</v>
      </c>
      <c r="G299" s="148"/>
      <c r="H299" s="148"/>
      <c r="I299" s="148"/>
      <c r="J299" s="148"/>
      <c r="K299" s="148"/>
      <c r="L299" s="148"/>
      <c r="M299" s="148"/>
      <c r="N299" s="115"/>
    </row>
    <row r="300" spans="1:14" s="41" customFormat="1" ht="43.5" customHeight="1">
      <c r="A300" s="171"/>
      <c r="B300" s="147" t="s">
        <v>59</v>
      </c>
      <c r="C300" s="67" t="s">
        <v>52</v>
      </c>
      <c r="D300" s="145" t="s">
        <v>9</v>
      </c>
      <c r="E300" s="150"/>
      <c r="F300" s="32">
        <v>12</v>
      </c>
      <c r="G300" s="148"/>
      <c r="H300" s="148"/>
      <c r="I300" s="148"/>
      <c r="J300" s="148"/>
      <c r="K300" s="148"/>
      <c r="L300" s="148"/>
      <c r="M300" s="148"/>
      <c r="N300" s="115"/>
    </row>
    <row r="301" spans="1:14" s="41" customFormat="1">
      <c r="A301" s="171"/>
      <c r="B301" s="147"/>
      <c r="C301" s="85" t="s">
        <v>28</v>
      </c>
      <c r="D301" s="39" t="s">
        <v>23</v>
      </c>
      <c r="E301" s="40">
        <v>0.26900000000000002</v>
      </c>
      <c r="F301" s="31">
        <f>F300*E301</f>
        <v>3.2280000000000002</v>
      </c>
      <c r="G301" s="148"/>
      <c r="H301" s="148"/>
      <c r="I301" s="148"/>
      <c r="J301" s="148"/>
      <c r="K301" s="148"/>
      <c r="L301" s="148"/>
      <c r="M301" s="148"/>
      <c r="N301" s="115"/>
    </row>
    <row r="302" spans="1:14" s="41" customFormat="1">
      <c r="A302" s="171"/>
      <c r="B302" s="147"/>
      <c r="C302" s="85" t="s">
        <v>29</v>
      </c>
      <c r="D302" s="5" t="s">
        <v>20</v>
      </c>
      <c r="E302" s="40">
        <v>0.1</v>
      </c>
      <c r="F302" s="31">
        <f>F300*E302</f>
        <v>1.2000000000000002</v>
      </c>
      <c r="G302" s="148"/>
      <c r="H302" s="148"/>
      <c r="I302" s="148"/>
      <c r="J302" s="148"/>
      <c r="K302" s="148"/>
      <c r="L302" s="148"/>
      <c r="M302" s="148"/>
      <c r="N302" s="115"/>
    </row>
    <row r="303" spans="1:14" s="41" customFormat="1">
      <c r="A303" s="171"/>
      <c r="B303" s="147"/>
      <c r="C303" s="85" t="s">
        <v>44</v>
      </c>
      <c r="D303" s="5" t="s">
        <v>14</v>
      </c>
      <c r="E303" s="40">
        <v>0.157</v>
      </c>
      <c r="F303" s="31">
        <f>F300*E303</f>
        <v>1.8839999999999999</v>
      </c>
      <c r="G303" s="148"/>
      <c r="H303" s="148"/>
      <c r="I303" s="148"/>
      <c r="J303" s="148"/>
      <c r="K303" s="148"/>
      <c r="L303" s="148"/>
      <c r="M303" s="148"/>
      <c r="N303" s="115"/>
    </row>
    <row r="304" spans="1:14" s="41" customFormat="1" ht="44.25" customHeight="1">
      <c r="A304" s="171"/>
      <c r="B304" s="147"/>
      <c r="C304" s="63" t="s">
        <v>55</v>
      </c>
      <c r="D304" s="5" t="s">
        <v>13</v>
      </c>
      <c r="E304" s="40">
        <v>1.8E-3</v>
      </c>
      <c r="F304" s="31">
        <f>F300*E304</f>
        <v>2.1600000000000001E-2</v>
      </c>
      <c r="G304" s="148"/>
      <c r="H304" s="148"/>
      <c r="I304" s="148"/>
      <c r="J304" s="148"/>
      <c r="K304" s="148"/>
      <c r="L304" s="148"/>
      <c r="M304" s="148"/>
      <c r="N304" s="115"/>
    </row>
    <row r="305" spans="1:14" s="41" customFormat="1">
      <c r="A305" s="171"/>
      <c r="B305" s="147"/>
      <c r="C305" s="85" t="s">
        <v>27</v>
      </c>
      <c r="D305" s="5" t="s">
        <v>20</v>
      </c>
      <c r="E305" s="40">
        <v>0.1</v>
      </c>
      <c r="F305" s="31">
        <f>F300*E305</f>
        <v>1.2000000000000002</v>
      </c>
      <c r="G305" s="148"/>
      <c r="H305" s="148"/>
      <c r="I305" s="148"/>
      <c r="J305" s="148"/>
      <c r="K305" s="148"/>
      <c r="L305" s="148"/>
      <c r="M305" s="148"/>
      <c r="N305" s="115"/>
    </row>
    <row r="306" spans="1:14" s="163" customFormat="1" ht="99.75" customHeight="1">
      <c r="A306" s="171"/>
      <c r="B306" s="151" t="s">
        <v>38</v>
      </c>
      <c r="C306" s="160" t="s">
        <v>196</v>
      </c>
      <c r="D306" s="156" t="s">
        <v>14</v>
      </c>
      <c r="E306" s="158"/>
      <c r="F306" s="161">
        <v>1.27</v>
      </c>
      <c r="G306" s="155"/>
      <c r="H306" s="155"/>
      <c r="I306" s="155"/>
      <c r="J306" s="155"/>
      <c r="K306" s="155"/>
      <c r="L306" s="155"/>
      <c r="M306" s="155"/>
      <c r="N306" s="162"/>
    </row>
    <row r="307" spans="1:14" s="163" customFormat="1" ht="35.25" customHeight="1">
      <c r="A307" s="171"/>
      <c r="B307" s="151"/>
      <c r="C307" s="157" t="s">
        <v>21</v>
      </c>
      <c r="D307" s="164" t="s">
        <v>23</v>
      </c>
      <c r="E307" s="165">
        <v>2.72</v>
      </c>
      <c r="F307" s="159">
        <f>F306*E307</f>
        <v>3.4544000000000001</v>
      </c>
      <c r="G307" s="155"/>
      <c r="H307" s="155"/>
      <c r="I307" s="155"/>
      <c r="J307" s="155"/>
      <c r="K307" s="155"/>
      <c r="L307" s="155"/>
      <c r="M307" s="155"/>
      <c r="N307" s="162"/>
    </row>
    <row r="308" spans="1:14" s="163" customFormat="1" ht="42.75" customHeight="1">
      <c r="A308" s="171"/>
      <c r="B308" s="151" t="s">
        <v>193</v>
      </c>
      <c r="C308" s="157" t="s">
        <v>22</v>
      </c>
      <c r="D308" s="164" t="s">
        <v>20</v>
      </c>
      <c r="E308" s="165">
        <v>2</v>
      </c>
      <c r="F308" s="159">
        <f>F306*E308</f>
        <v>2.54</v>
      </c>
      <c r="G308" s="155"/>
      <c r="H308" s="155"/>
      <c r="I308" s="155"/>
      <c r="J308" s="155"/>
      <c r="K308" s="155"/>
      <c r="L308" s="155"/>
      <c r="M308" s="155"/>
      <c r="N308" s="162"/>
    </row>
    <row r="309" spans="1:14" s="163" customFormat="1" ht="58.5" customHeight="1">
      <c r="A309" s="171"/>
      <c r="B309" s="151"/>
      <c r="C309" s="157" t="s">
        <v>197</v>
      </c>
      <c r="D309" s="164" t="s">
        <v>14</v>
      </c>
      <c r="E309" s="165"/>
      <c r="F309" s="161">
        <f>F306</f>
        <v>1.27</v>
      </c>
      <c r="G309" s="155"/>
      <c r="H309" s="155"/>
      <c r="I309" s="155"/>
      <c r="J309" s="155"/>
      <c r="K309" s="155"/>
      <c r="L309" s="155"/>
      <c r="M309" s="155"/>
      <c r="N309" s="162"/>
    </row>
    <row r="310" spans="1:14" s="41" customFormat="1">
      <c r="A310" s="171"/>
      <c r="B310" s="147"/>
      <c r="C310" s="85" t="s">
        <v>27</v>
      </c>
      <c r="D310" s="5" t="s">
        <v>20</v>
      </c>
      <c r="E310" s="40">
        <v>10</v>
      </c>
      <c r="F310" s="31">
        <f>F306*E310</f>
        <v>12.7</v>
      </c>
      <c r="G310" s="148"/>
      <c r="H310" s="148"/>
      <c r="I310" s="148"/>
      <c r="J310" s="148"/>
      <c r="K310" s="148"/>
      <c r="L310" s="148"/>
      <c r="M310" s="148"/>
      <c r="N310" s="115"/>
    </row>
    <row r="311" spans="1:14" s="163" customFormat="1" ht="99.75" customHeight="1">
      <c r="A311" s="171"/>
      <c r="B311" s="151" t="s">
        <v>154</v>
      </c>
      <c r="C311" s="160" t="s">
        <v>198</v>
      </c>
      <c r="D311" s="156" t="s">
        <v>14</v>
      </c>
      <c r="E311" s="158"/>
      <c r="F311" s="161">
        <v>33</v>
      </c>
      <c r="G311" s="155"/>
      <c r="H311" s="155"/>
      <c r="I311" s="155"/>
      <c r="J311" s="155"/>
      <c r="K311" s="155"/>
      <c r="L311" s="155"/>
      <c r="M311" s="155"/>
      <c r="N311" s="162"/>
    </row>
    <row r="312" spans="1:14" s="163" customFormat="1" ht="35.25" customHeight="1">
      <c r="A312" s="171"/>
      <c r="B312" s="151"/>
      <c r="C312" s="157" t="s">
        <v>21</v>
      </c>
      <c r="D312" s="164" t="s">
        <v>23</v>
      </c>
      <c r="E312" s="165">
        <v>0.8</v>
      </c>
      <c r="F312" s="159">
        <f>F311*E312</f>
        <v>26.400000000000002</v>
      </c>
      <c r="G312" s="155"/>
      <c r="H312" s="155"/>
      <c r="I312" s="155"/>
      <c r="J312" s="155"/>
      <c r="K312" s="155"/>
      <c r="L312" s="155"/>
      <c r="M312" s="155"/>
      <c r="N312" s="162"/>
    </row>
    <row r="313" spans="1:14" s="163" customFormat="1" ht="42.75" customHeight="1">
      <c r="A313" s="171"/>
      <c r="B313" s="151" t="s">
        <v>193</v>
      </c>
      <c r="C313" s="157" t="s">
        <v>22</v>
      </c>
      <c r="D313" s="164" t="s">
        <v>20</v>
      </c>
      <c r="E313" s="165">
        <v>0.5</v>
      </c>
      <c r="F313" s="159">
        <f>F311*E313</f>
        <v>16.5</v>
      </c>
      <c r="G313" s="155"/>
      <c r="H313" s="155"/>
      <c r="I313" s="155"/>
      <c r="J313" s="155"/>
      <c r="K313" s="155"/>
      <c r="L313" s="155"/>
      <c r="M313" s="155"/>
      <c r="N313" s="162"/>
    </row>
    <row r="314" spans="1:14" s="163" customFormat="1" ht="69" customHeight="1">
      <c r="A314" s="171"/>
      <c r="B314" s="151"/>
      <c r="C314" s="157" t="s">
        <v>200</v>
      </c>
      <c r="D314" s="164" t="s">
        <v>14</v>
      </c>
      <c r="E314" s="165"/>
      <c r="F314" s="161">
        <v>10</v>
      </c>
      <c r="G314" s="155"/>
      <c r="H314" s="155"/>
      <c r="I314" s="155"/>
      <c r="J314" s="155"/>
      <c r="K314" s="155"/>
      <c r="L314" s="155"/>
      <c r="M314" s="155"/>
      <c r="N314" s="162"/>
    </row>
    <row r="315" spans="1:14" s="163" customFormat="1" ht="58.5" customHeight="1">
      <c r="A315" s="171"/>
      <c r="B315" s="151"/>
      <c r="C315" s="157" t="s">
        <v>199</v>
      </c>
      <c r="D315" s="164" t="s">
        <v>12</v>
      </c>
      <c r="E315" s="165">
        <v>6</v>
      </c>
      <c r="F315" s="161">
        <f>F311*E315</f>
        <v>198</v>
      </c>
      <c r="G315" s="155"/>
      <c r="H315" s="155"/>
      <c r="I315" s="155"/>
      <c r="J315" s="155"/>
      <c r="K315" s="155"/>
      <c r="L315" s="155"/>
      <c r="M315" s="155"/>
      <c r="N315" s="162"/>
    </row>
    <row r="316" spans="1:14" s="41" customFormat="1">
      <c r="A316" s="171"/>
      <c r="B316" s="147"/>
      <c r="C316" s="85" t="s">
        <v>27</v>
      </c>
      <c r="D316" s="5" t="s">
        <v>20</v>
      </c>
      <c r="E316" s="40">
        <v>1</v>
      </c>
      <c r="F316" s="31">
        <f>F311*E316</f>
        <v>33</v>
      </c>
      <c r="G316" s="148"/>
      <c r="H316" s="148"/>
      <c r="I316" s="148"/>
      <c r="J316" s="148"/>
      <c r="K316" s="148"/>
      <c r="L316" s="148"/>
      <c r="M316" s="148"/>
      <c r="N316" s="115"/>
    </row>
    <row r="317" spans="1:14" s="163" customFormat="1" ht="99.75" customHeight="1">
      <c r="A317" s="171"/>
      <c r="B317" s="151" t="s">
        <v>154</v>
      </c>
      <c r="C317" s="160" t="s">
        <v>201</v>
      </c>
      <c r="D317" s="156" t="s">
        <v>190</v>
      </c>
      <c r="E317" s="158"/>
      <c r="F317" s="161">
        <v>13</v>
      </c>
      <c r="G317" s="155"/>
      <c r="H317" s="155"/>
      <c r="I317" s="155"/>
      <c r="J317" s="155"/>
      <c r="K317" s="155"/>
      <c r="L317" s="155"/>
      <c r="M317" s="155"/>
      <c r="N317" s="162"/>
    </row>
    <row r="318" spans="1:14" s="163" customFormat="1" ht="35.25" customHeight="1">
      <c r="A318" s="171"/>
      <c r="B318" s="151"/>
      <c r="C318" s="157" t="s">
        <v>21</v>
      </c>
      <c r="D318" s="164" t="s">
        <v>23</v>
      </c>
      <c r="E318" s="165">
        <v>0.2</v>
      </c>
      <c r="F318" s="159">
        <f>F317*E318</f>
        <v>2.6</v>
      </c>
      <c r="G318" s="155"/>
      <c r="H318" s="155"/>
      <c r="I318" s="155"/>
      <c r="J318" s="155"/>
      <c r="K318" s="155"/>
      <c r="L318" s="155"/>
      <c r="M318" s="155"/>
      <c r="N318" s="162"/>
    </row>
    <row r="319" spans="1:14" s="163" customFormat="1" ht="42.75" customHeight="1">
      <c r="A319" s="171"/>
      <c r="B319" s="151" t="s">
        <v>193</v>
      </c>
      <c r="C319" s="157" t="s">
        <v>22</v>
      </c>
      <c r="D319" s="164" t="s">
        <v>20</v>
      </c>
      <c r="E319" s="165">
        <v>0.1</v>
      </c>
      <c r="F319" s="159">
        <f>F317*E319</f>
        <v>1.3</v>
      </c>
      <c r="G319" s="155"/>
      <c r="H319" s="155"/>
      <c r="I319" s="155"/>
      <c r="J319" s="155"/>
      <c r="K319" s="155"/>
      <c r="L319" s="155"/>
      <c r="M319" s="155"/>
      <c r="N319" s="162"/>
    </row>
    <row r="320" spans="1:14" s="163" customFormat="1" ht="58.5" customHeight="1">
      <c r="A320" s="171"/>
      <c r="B320" s="151"/>
      <c r="C320" s="157" t="s">
        <v>202</v>
      </c>
      <c r="D320" s="164" t="s">
        <v>190</v>
      </c>
      <c r="E320" s="165"/>
      <c r="F320" s="161">
        <f>F317</f>
        <v>13</v>
      </c>
      <c r="G320" s="155"/>
      <c r="H320" s="155"/>
      <c r="I320" s="155"/>
      <c r="J320" s="155"/>
      <c r="K320" s="155"/>
      <c r="L320" s="155"/>
      <c r="M320" s="155"/>
      <c r="N320" s="162"/>
    </row>
    <row r="321" spans="1:14" s="163" customFormat="1" ht="58.5" customHeight="1">
      <c r="A321" s="171"/>
      <c r="B321" s="151"/>
      <c r="C321" s="157" t="s">
        <v>199</v>
      </c>
      <c r="D321" s="164" t="s">
        <v>12</v>
      </c>
      <c r="E321" s="165">
        <v>2</v>
      </c>
      <c r="F321" s="161">
        <f>F317*E321</f>
        <v>26</v>
      </c>
      <c r="G321" s="155"/>
      <c r="H321" s="155"/>
      <c r="I321" s="155"/>
      <c r="J321" s="155"/>
      <c r="K321" s="155"/>
      <c r="L321" s="155"/>
      <c r="M321" s="155"/>
      <c r="N321" s="162"/>
    </row>
    <row r="322" spans="1:14" s="41" customFormat="1">
      <c r="A322" s="171"/>
      <c r="B322" s="147"/>
      <c r="C322" s="85" t="s">
        <v>27</v>
      </c>
      <c r="D322" s="5" t="s">
        <v>20</v>
      </c>
      <c r="E322" s="40">
        <v>1</v>
      </c>
      <c r="F322" s="31">
        <f>F317*E322</f>
        <v>13</v>
      </c>
      <c r="G322" s="148"/>
      <c r="H322" s="148"/>
      <c r="I322" s="148"/>
      <c r="J322" s="148"/>
      <c r="K322" s="148"/>
      <c r="L322" s="148"/>
      <c r="M322" s="148"/>
      <c r="N322" s="115"/>
    </row>
    <row r="323" spans="1:14" s="41" customFormat="1" ht="90" customHeight="1">
      <c r="A323" s="171"/>
      <c r="B323" s="147" t="s">
        <v>43</v>
      </c>
      <c r="C323" s="67" t="s">
        <v>155</v>
      </c>
      <c r="D323" s="145" t="s">
        <v>14</v>
      </c>
      <c r="E323" s="150"/>
      <c r="F323" s="32">
        <v>8.91</v>
      </c>
      <c r="G323" s="148"/>
      <c r="H323" s="148"/>
      <c r="I323" s="148"/>
      <c r="J323" s="148"/>
      <c r="K323" s="148"/>
      <c r="L323" s="148"/>
      <c r="M323" s="148"/>
      <c r="N323" s="116"/>
    </row>
    <row r="324" spans="1:14" s="41" customFormat="1" ht="32.25" customHeight="1">
      <c r="A324" s="171"/>
      <c r="B324" s="147"/>
      <c r="C324" s="63" t="s">
        <v>21</v>
      </c>
      <c r="D324" s="145" t="s">
        <v>23</v>
      </c>
      <c r="E324" s="150">
        <v>0.53500000000000003</v>
      </c>
      <c r="F324" s="31">
        <f>F323*E324</f>
        <v>4.7668500000000007</v>
      </c>
      <c r="G324" s="148"/>
      <c r="H324" s="148"/>
      <c r="I324" s="148"/>
      <c r="J324" s="148"/>
      <c r="K324" s="148"/>
      <c r="L324" s="148"/>
      <c r="M324" s="148"/>
      <c r="N324" s="116"/>
    </row>
    <row r="325" spans="1:14" s="41" customFormat="1" ht="36" customHeight="1">
      <c r="A325" s="171"/>
      <c r="B325" s="147"/>
      <c r="C325" s="63" t="s">
        <v>22</v>
      </c>
      <c r="D325" s="145" t="s">
        <v>24</v>
      </c>
      <c r="E325" s="150">
        <v>0.2</v>
      </c>
      <c r="F325" s="31">
        <f>F323*E325</f>
        <v>1.782</v>
      </c>
      <c r="G325" s="148"/>
      <c r="H325" s="148"/>
      <c r="I325" s="148"/>
      <c r="J325" s="148"/>
      <c r="K325" s="148"/>
      <c r="L325" s="148"/>
      <c r="M325" s="148"/>
      <c r="N325" s="116"/>
    </row>
    <row r="326" spans="1:14" s="41" customFormat="1" ht="32.25" customHeight="1">
      <c r="A326" s="171"/>
      <c r="B326" s="147"/>
      <c r="C326" s="63" t="s">
        <v>168</v>
      </c>
      <c r="D326" s="145" t="s">
        <v>15</v>
      </c>
      <c r="E326" s="150">
        <v>0.85</v>
      </c>
      <c r="F326" s="31">
        <f>F323*E326</f>
        <v>7.5735000000000001</v>
      </c>
      <c r="G326" s="148"/>
      <c r="H326" s="148"/>
      <c r="I326" s="148"/>
      <c r="J326" s="148"/>
      <c r="K326" s="148"/>
      <c r="L326" s="148"/>
      <c r="M326" s="148"/>
      <c r="N326" s="116"/>
    </row>
    <row r="327" spans="1:14" s="41" customFormat="1" ht="36" customHeight="1">
      <c r="A327" s="171"/>
      <c r="B327" s="147"/>
      <c r="C327" s="63" t="s">
        <v>17</v>
      </c>
      <c r="D327" s="145" t="s">
        <v>14</v>
      </c>
      <c r="E327" s="150">
        <v>0.05</v>
      </c>
      <c r="F327" s="31">
        <f>F323*E327</f>
        <v>0.44550000000000001</v>
      </c>
      <c r="G327" s="148"/>
      <c r="H327" s="148"/>
      <c r="I327" s="148"/>
      <c r="J327" s="148"/>
      <c r="K327" s="148"/>
      <c r="L327" s="148"/>
      <c r="M327" s="148"/>
      <c r="N327" s="116"/>
    </row>
    <row r="328" spans="1:14" s="41" customFormat="1" ht="39.75" customHeight="1">
      <c r="A328" s="171"/>
      <c r="B328" s="147"/>
      <c r="C328" s="63" t="s">
        <v>34</v>
      </c>
      <c r="D328" s="145" t="s">
        <v>15</v>
      </c>
      <c r="E328" s="150">
        <v>0.63</v>
      </c>
      <c r="F328" s="31">
        <f>F323*E328</f>
        <v>5.6132999999999997</v>
      </c>
      <c r="G328" s="148"/>
      <c r="H328" s="148"/>
      <c r="I328" s="148"/>
      <c r="J328" s="148"/>
      <c r="K328" s="148"/>
      <c r="L328" s="148"/>
      <c r="M328" s="148"/>
      <c r="N328" s="116"/>
    </row>
    <row r="329" spans="1:14" s="41" customFormat="1" ht="33.75" customHeight="1">
      <c r="A329" s="171"/>
      <c r="B329" s="147"/>
      <c r="C329" s="63" t="s">
        <v>30</v>
      </c>
      <c r="D329" s="145" t="s">
        <v>20</v>
      </c>
      <c r="E329" s="150">
        <v>0.2</v>
      </c>
      <c r="F329" s="31">
        <f>F323*E329</f>
        <v>1.782</v>
      </c>
      <c r="G329" s="148"/>
      <c r="H329" s="148"/>
      <c r="I329" s="148"/>
      <c r="J329" s="148"/>
      <c r="K329" s="148"/>
      <c r="L329" s="148"/>
      <c r="M329" s="148"/>
      <c r="N329" s="117"/>
    </row>
    <row r="330" spans="1:14" s="41" customFormat="1" ht="78" customHeight="1">
      <c r="A330" s="171"/>
      <c r="B330" s="147" t="s">
        <v>35</v>
      </c>
      <c r="C330" s="67" t="s">
        <v>84</v>
      </c>
      <c r="D330" s="145" t="s">
        <v>14</v>
      </c>
      <c r="E330" s="150"/>
      <c r="F330" s="32">
        <v>24.09</v>
      </c>
      <c r="G330" s="148"/>
      <c r="H330" s="148"/>
      <c r="I330" s="148"/>
      <c r="J330" s="148"/>
      <c r="K330" s="148"/>
      <c r="L330" s="148"/>
      <c r="M330" s="148"/>
      <c r="N330" s="116"/>
    </row>
    <row r="331" spans="1:14" s="41" customFormat="1">
      <c r="A331" s="171"/>
      <c r="B331" s="147"/>
      <c r="C331" s="63" t="s">
        <v>21</v>
      </c>
      <c r="D331" s="145" t="s">
        <v>23</v>
      </c>
      <c r="E331" s="150">
        <v>0.65800000000000003</v>
      </c>
      <c r="F331" s="31">
        <f>F330*E331</f>
        <v>15.851220000000001</v>
      </c>
      <c r="G331" s="148"/>
      <c r="H331" s="148"/>
      <c r="I331" s="148"/>
      <c r="J331" s="148"/>
      <c r="K331" s="148"/>
      <c r="L331" s="148"/>
      <c r="M331" s="148"/>
      <c r="N331" s="116"/>
    </row>
    <row r="332" spans="1:14" s="41" customFormat="1">
      <c r="A332" s="171"/>
      <c r="B332" s="147"/>
      <c r="C332" s="63" t="s">
        <v>22</v>
      </c>
      <c r="D332" s="145" t="s">
        <v>24</v>
      </c>
      <c r="E332" s="150">
        <v>0.1</v>
      </c>
      <c r="F332" s="31">
        <f>F330*E332</f>
        <v>2.4090000000000003</v>
      </c>
      <c r="G332" s="148"/>
      <c r="H332" s="148"/>
      <c r="I332" s="148"/>
      <c r="J332" s="148"/>
      <c r="K332" s="148"/>
      <c r="L332" s="148"/>
      <c r="M332" s="148"/>
      <c r="N332" s="117"/>
    </row>
    <row r="333" spans="1:14" s="41" customFormat="1">
      <c r="A333" s="171"/>
      <c r="B333" s="147"/>
      <c r="C333" s="63" t="s">
        <v>36</v>
      </c>
      <c r="D333" s="145" t="s">
        <v>15</v>
      </c>
      <c r="E333" s="150">
        <v>0.85</v>
      </c>
      <c r="F333" s="31">
        <f>F330*E333</f>
        <v>20.476499999999998</v>
      </c>
      <c r="G333" s="148"/>
      <c r="H333" s="148"/>
      <c r="I333" s="148"/>
      <c r="J333" s="148"/>
      <c r="K333" s="148"/>
      <c r="L333" s="148"/>
      <c r="M333" s="148"/>
      <c r="N333" s="116"/>
    </row>
    <row r="334" spans="1:14" s="41" customFormat="1">
      <c r="A334" s="171"/>
      <c r="B334" s="147"/>
      <c r="C334" s="63" t="s">
        <v>17</v>
      </c>
      <c r="D334" s="145" t="s">
        <v>14</v>
      </c>
      <c r="E334" s="150">
        <v>0.05</v>
      </c>
      <c r="F334" s="31">
        <f>F330*E334</f>
        <v>1.2045000000000001</v>
      </c>
      <c r="G334" s="148"/>
      <c r="H334" s="148"/>
      <c r="I334" s="148"/>
      <c r="J334" s="148"/>
      <c r="K334" s="148"/>
      <c r="L334" s="148"/>
      <c r="M334" s="148"/>
      <c r="N334" s="116"/>
    </row>
    <row r="335" spans="1:14" s="41" customFormat="1">
      <c r="A335" s="171"/>
      <c r="B335" s="147"/>
      <c r="C335" s="63" t="s">
        <v>34</v>
      </c>
      <c r="D335" s="145" t="s">
        <v>15</v>
      </c>
      <c r="E335" s="150">
        <v>0.35</v>
      </c>
      <c r="F335" s="31">
        <f>F330*E335</f>
        <v>8.4314999999999998</v>
      </c>
      <c r="G335" s="148"/>
      <c r="H335" s="148"/>
      <c r="I335" s="148"/>
      <c r="J335" s="148"/>
      <c r="K335" s="148"/>
      <c r="L335" s="148"/>
      <c r="M335" s="148"/>
      <c r="N335" s="116"/>
    </row>
    <row r="336" spans="1:14" s="41" customFormat="1" ht="40.5" customHeight="1">
      <c r="A336" s="171"/>
      <c r="B336" s="147"/>
      <c r="C336" s="63" t="s">
        <v>30</v>
      </c>
      <c r="D336" s="145" t="s">
        <v>20</v>
      </c>
      <c r="E336" s="150">
        <v>0.1</v>
      </c>
      <c r="F336" s="31">
        <f>F330*E336</f>
        <v>2.4090000000000003</v>
      </c>
      <c r="G336" s="148"/>
      <c r="H336" s="148"/>
      <c r="I336" s="148"/>
      <c r="J336" s="148"/>
      <c r="K336" s="148"/>
      <c r="L336" s="148"/>
      <c r="M336" s="148"/>
      <c r="N336" s="116"/>
    </row>
    <row r="337" spans="1:14" s="41" customFormat="1" ht="87" customHeight="1">
      <c r="A337" s="171"/>
      <c r="B337" s="142" t="s">
        <v>87</v>
      </c>
      <c r="C337" s="65" t="s">
        <v>216</v>
      </c>
      <c r="D337" s="144" t="s">
        <v>14</v>
      </c>
      <c r="E337" s="122"/>
      <c r="F337" s="132">
        <v>8</v>
      </c>
      <c r="G337" s="148"/>
      <c r="H337" s="148"/>
      <c r="I337" s="148"/>
      <c r="J337" s="148"/>
      <c r="K337" s="148"/>
      <c r="L337" s="148"/>
      <c r="M337" s="148"/>
      <c r="N337" s="115"/>
    </row>
    <row r="338" spans="1:14" s="41" customFormat="1" ht="45.75" customHeight="1">
      <c r="A338" s="171"/>
      <c r="B338" s="147"/>
      <c r="C338" s="63" t="s">
        <v>21</v>
      </c>
      <c r="D338" s="145" t="s">
        <v>23</v>
      </c>
      <c r="E338" s="150">
        <v>1</v>
      </c>
      <c r="F338" s="31">
        <f>F337*E338</f>
        <v>8</v>
      </c>
      <c r="G338" s="148"/>
      <c r="H338" s="148"/>
      <c r="I338" s="148"/>
      <c r="J338" s="148"/>
      <c r="K338" s="148"/>
      <c r="L338" s="148"/>
      <c r="M338" s="148"/>
      <c r="N338" s="115"/>
    </row>
    <row r="339" spans="1:14" s="41" customFormat="1" ht="43.5" customHeight="1">
      <c r="A339" s="171"/>
      <c r="B339" s="147"/>
      <c r="C339" s="63" t="s">
        <v>22</v>
      </c>
      <c r="D339" s="145" t="s">
        <v>20</v>
      </c>
      <c r="E339" s="150">
        <v>0.2</v>
      </c>
      <c r="F339" s="31">
        <f>F337*E339</f>
        <v>1.6</v>
      </c>
      <c r="G339" s="148"/>
      <c r="H339" s="148"/>
      <c r="I339" s="148"/>
      <c r="J339" s="148"/>
      <c r="K339" s="148"/>
      <c r="L339" s="148"/>
      <c r="M339" s="148"/>
      <c r="N339" s="115"/>
    </row>
    <row r="340" spans="1:14" s="41" customFormat="1" ht="51" customHeight="1">
      <c r="A340" s="171"/>
      <c r="B340" s="147"/>
      <c r="C340" s="63" t="s">
        <v>88</v>
      </c>
      <c r="D340" s="145" t="s">
        <v>15</v>
      </c>
      <c r="E340" s="150">
        <v>0.35</v>
      </c>
      <c r="F340" s="31">
        <f>F337*E340</f>
        <v>2.8</v>
      </c>
      <c r="G340" s="148"/>
      <c r="H340" s="148"/>
      <c r="I340" s="148"/>
      <c r="J340" s="148"/>
      <c r="K340" s="148"/>
      <c r="L340" s="148"/>
      <c r="M340" s="148"/>
      <c r="N340" s="115"/>
    </row>
    <row r="341" spans="1:14" s="41" customFormat="1" ht="41.25" customHeight="1">
      <c r="A341" s="171"/>
      <c r="B341" s="147"/>
      <c r="C341" s="63" t="s">
        <v>30</v>
      </c>
      <c r="D341" s="143" t="s">
        <v>20</v>
      </c>
      <c r="E341" s="121">
        <v>0.2</v>
      </c>
      <c r="F341" s="133">
        <f>F337*E341</f>
        <v>1.6</v>
      </c>
      <c r="G341" s="148"/>
      <c r="H341" s="148"/>
      <c r="I341" s="148"/>
      <c r="J341" s="148"/>
      <c r="K341" s="148"/>
      <c r="L341" s="148"/>
      <c r="M341" s="148"/>
      <c r="N341" s="115"/>
    </row>
    <row r="342" spans="1:14" s="41" customFormat="1" ht="87" customHeight="1">
      <c r="A342" s="171"/>
      <c r="B342" s="142" t="s">
        <v>87</v>
      </c>
      <c r="C342" s="65" t="s">
        <v>217</v>
      </c>
      <c r="D342" s="144" t="s">
        <v>218</v>
      </c>
      <c r="E342" s="122"/>
      <c r="F342" s="132">
        <v>1</v>
      </c>
      <c r="G342" s="148"/>
      <c r="H342" s="148"/>
      <c r="I342" s="148"/>
      <c r="J342" s="148"/>
      <c r="K342" s="148"/>
      <c r="L342" s="148"/>
      <c r="M342" s="148"/>
      <c r="N342" s="115"/>
    </row>
    <row r="343" spans="1:14" s="41" customFormat="1" ht="45.75" customHeight="1">
      <c r="A343" s="171"/>
      <c r="B343" s="147"/>
      <c r="C343" s="63" t="s">
        <v>21</v>
      </c>
      <c r="D343" s="145" t="s">
        <v>23</v>
      </c>
      <c r="E343" s="150">
        <v>1</v>
      </c>
      <c r="F343" s="31">
        <f>F342*E343</f>
        <v>1</v>
      </c>
      <c r="G343" s="148"/>
      <c r="H343" s="148"/>
      <c r="I343" s="148"/>
      <c r="J343" s="148"/>
      <c r="K343" s="148"/>
      <c r="L343" s="148"/>
      <c r="M343" s="148"/>
      <c r="N343" s="115"/>
    </row>
    <row r="344" spans="1:14" s="41" customFormat="1" ht="51" customHeight="1">
      <c r="A344" s="171"/>
      <c r="B344" s="147"/>
      <c r="C344" s="63" t="s">
        <v>219</v>
      </c>
      <c r="D344" s="145" t="s">
        <v>218</v>
      </c>
      <c r="E344" s="150"/>
      <c r="F344" s="31">
        <v>1</v>
      </c>
      <c r="G344" s="148"/>
      <c r="H344" s="148"/>
      <c r="I344" s="148"/>
      <c r="J344" s="148"/>
      <c r="K344" s="148"/>
      <c r="L344" s="148"/>
      <c r="M344" s="148"/>
      <c r="N344" s="115"/>
    </row>
    <row r="345" spans="1:14" s="41" customFormat="1" ht="54.75" customHeight="1">
      <c r="A345" s="171"/>
      <c r="B345" s="147" t="s">
        <v>154</v>
      </c>
      <c r="C345" s="34" t="s">
        <v>206</v>
      </c>
      <c r="D345" s="147" t="s">
        <v>14</v>
      </c>
      <c r="E345" s="17"/>
      <c r="F345" s="32">
        <v>8.91</v>
      </c>
      <c r="G345" s="148"/>
      <c r="H345" s="148"/>
      <c r="I345" s="148"/>
      <c r="J345" s="148"/>
      <c r="K345" s="148"/>
      <c r="L345" s="148"/>
      <c r="M345" s="148"/>
      <c r="N345" s="115"/>
    </row>
    <row r="346" spans="1:14" s="41" customFormat="1">
      <c r="A346" s="171"/>
      <c r="B346" s="147"/>
      <c r="C346" s="89" t="s">
        <v>31</v>
      </c>
      <c r="D346" s="5" t="s">
        <v>23</v>
      </c>
      <c r="E346" s="40">
        <v>0.5</v>
      </c>
      <c r="F346" s="31">
        <f>F345*E346</f>
        <v>4.4550000000000001</v>
      </c>
      <c r="G346" s="148"/>
      <c r="H346" s="148"/>
      <c r="I346" s="55"/>
      <c r="J346" s="148"/>
      <c r="K346" s="148"/>
      <c r="L346" s="148"/>
      <c r="M346" s="148"/>
      <c r="N346" s="115"/>
    </row>
    <row r="347" spans="1:14" s="41" customFormat="1">
      <c r="A347" s="171"/>
      <c r="B347" s="147"/>
      <c r="C347" s="89" t="s">
        <v>29</v>
      </c>
      <c r="D347" s="5" t="s">
        <v>20</v>
      </c>
      <c r="E347" s="40">
        <v>1</v>
      </c>
      <c r="F347" s="31">
        <f>F345*E347</f>
        <v>8.91</v>
      </c>
      <c r="G347" s="148"/>
      <c r="H347" s="148"/>
      <c r="I347" s="148"/>
      <c r="J347" s="148"/>
      <c r="K347" s="148"/>
      <c r="L347" s="148"/>
      <c r="M347" s="148"/>
      <c r="N347" s="115"/>
    </row>
    <row r="348" spans="1:14" s="41" customFormat="1" ht="39.75" customHeight="1">
      <c r="A348" s="171"/>
      <c r="B348" s="147"/>
      <c r="C348" s="63" t="s">
        <v>207</v>
      </c>
      <c r="D348" s="145" t="s">
        <v>53</v>
      </c>
      <c r="E348" s="150"/>
      <c r="F348" s="31">
        <v>1</v>
      </c>
      <c r="G348" s="148"/>
      <c r="H348" s="148"/>
      <c r="I348" s="148"/>
      <c r="J348" s="148"/>
      <c r="K348" s="148"/>
      <c r="L348" s="148"/>
      <c r="M348" s="148"/>
      <c r="N348" s="116"/>
    </row>
    <row r="349" spans="1:14" s="41" customFormat="1" ht="39.75" customHeight="1">
      <c r="A349" s="171"/>
      <c r="B349" s="147"/>
      <c r="C349" s="63" t="s">
        <v>208</v>
      </c>
      <c r="D349" s="145" t="s">
        <v>53</v>
      </c>
      <c r="E349" s="150"/>
      <c r="F349" s="31">
        <v>2</v>
      </c>
      <c r="G349" s="148"/>
      <c r="H349" s="148"/>
      <c r="I349" s="148"/>
      <c r="J349" s="148"/>
      <c r="K349" s="148"/>
      <c r="L349" s="148"/>
      <c r="M349" s="148"/>
      <c r="N349" s="116"/>
    </row>
    <row r="350" spans="1:14" s="41" customFormat="1" ht="39.75" customHeight="1">
      <c r="A350" s="171"/>
      <c r="B350" s="147"/>
      <c r="C350" s="63" t="s">
        <v>209</v>
      </c>
      <c r="D350" s="145" t="s">
        <v>53</v>
      </c>
      <c r="E350" s="150"/>
      <c r="F350" s="31">
        <v>1</v>
      </c>
      <c r="G350" s="148"/>
      <c r="H350" s="148"/>
      <c r="I350" s="148"/>
      <c r="J350" s="148"/>
      <c r="K350" s="148"/>
      <c r="L350" s="148"/>
      <c r="M350" s="148"/>
      <c r="N350" s="116"/>
    </row>
    <row r="351" spans="1:14" s="41" customFormat="1" ht="33.75" customHeight="1">
      <c r="A351" s="171"/>
      <c r="B351" s="147"/>
      <c r="C351" s="63" t="s">
        <v>30</v>
      </c>
      <c r="D351" s="145" t="s">
        <v>20</v>
      </c>
      <c r="E351" s="150">
        <v>2</v>
      </c>
      <c r="F351" s="31">
        <f>F345*E351</f>
        <v>17.82</v>
      </c>
      <c r="G351" s="148"/>
      <c r="H351" s="148"/>
      <c r="I351" s="148"/>
      <c r="J351" s="148"/>
      <c r="K351" s="148"/>
      <c r="L351" s="148"/>
      <c r="M351" s="148"/>
      <c r="N351" s="117"/>
    </row>
    <row r="352" spans="1:14" s="41" customFormat="1" ht="158.25" customHeight="1">
      <c r="A352" s="170"/>
      <c r="B352" s="47" t="s">
        <v>57</v>
      </c>
      <c r="C352" s="67" t="s">
        <v>142</v>
      </c>
      <c r="D352" s="118" t="s">
        <v>13</v>
      </c>
      <c r="E352" s="16"/>
      <c r="F352" s="32">
        <v>10</v>
      </c>
      <c r="G352" s="33"/>
      <c r="H352" s="33"/>
      <c r="I352" s="33"/>
      <c r="J352" s="33"/>
      <c r="K352" s="33"/>
      <c r="L352" s="33"/>
      <c r="M352" s="33"/>
      <c r="N352" s="115"/>
    </row>
    <row r="353" spans="1:14" s="41" customFormat="1" ht="33.75" customHeight="1">
      <c r="A353" s="170"/>
      <c r="B353" s="112"/>
      <c r="C353" s="85" t="s">
        <v>28</v>
      </c>
      <c r="D353" s="39" t="s">
        <v>23</v>
      </c>
      <c r="E353" s="40">
        <v>1.85</v>
      </c>
      <c r="F353" s="97">
        <f>F352*E353</f>
        <v>18.5</v>
      </c>
      <c r="G353" s="52"/>
      <c r="H353" s="33"/>
      <c r="I353" s="52"/>
      <c r="J353" s="33"/>
      <c r="K353" s="33"/>
      <c r="L353" s="33"/>
      <c r="M353" s="33"/>
      <c r="N353" s="115"/>
    </row>
    <row r="354" spans="1:14" s="41" customFormat="1" ht="69.75" customHeight="1">
      <c r="A354" s="170"/>
      <c r="B354" s="47"/>
      <c r="C354" s="86" t="s">
        <v>58</v>
      </c>
      <c r="D354" s="118" t="s">
        <v>16</v>
      </c>
      <c r="E354" s="40"/>
      <c r="F354" s="61">
        <f>F352*1.1</f>
        <v>11</v>
      </c>
      <c r="G354" s="52"/>
      <c r="H354" s="33"/>
      <c r="I354" s="52"/>
      <c r="J354" s="33"/>
      <c r="K354" s="52"/>
      <c r="L354" s="33"/>
      <c r="M354" s="33"/>
      <c r="N354" s="115"/>
    </row>
    <row r="355" spans="1:14" s="41" customFormat="1" ht="33.75" customHeight="1">
      <c r="A355" s="170"/>
      <c r="B355" s="47"/>
      <c r="C355" s="85" t="s">
        <v>31</v>
      </c>
      <c r="D355" s="39" t="s">
        <v>23</v>
      </c>
      <c r="E355" s="40">
        <v>0.53</v>
      </c>
      <c r="F355" s="97">
        <f>F354*E355</f>
        <v>5.83</v>
      </c>
      <c r="G355" s="52"/>
      <c r="H355" s="33"/>
      <c r="I355" s="52"/>
      <c r="J355" s="33"/>
      <c r="K355" s="52"/>
      <c r="L355" s="33"/>
      <c r="M355" s="33"/>
      <c r="N355" s="115"/>
    </row>
    <row r="356" spans="1:14" s="41" customFormat="1" ht="37.5" customHeight="1">
      <c r="A356" s="170"/>
      <c r="B356" s="112" t="s">
        <v>37</v>
      </c>
      <c r="C356" s="87" t="s">
        <v>160</v>
      </c>
      <c r="D356" s="118" t="s">
        <v>16</v>
      </c>
      <c r="E356" s="40"/>
      <c r="F356" s="61">
        <f>F354</f>
        <v>11</v>
      </c>
      <c r="G356" s="52"/>
      <c r="H356" s="33"/>
      <c r="I356" s="52"/>
      <c r="J356" s="33"/>
      <c r="K356" s="52"/>
      <c r="L356" s="33"/>
      <c r="M356" s="33"/>
      <c r="N356" s="115"/>
    </row>
    <row r="357" spans="1:14" s="41" customFormat="1">
      <c r="A357" s="118"/>
      <c r="B357" s="112"/>
      <c r="C357" s="114"/>
      <c r="D357" s="118"/>
      <c r="E357" s="16"/>
      <c r="F357" s="31"/>
      <c r="G357" s="33"/>
      <c r="H357" s="33"/>
      <c r="I357" s="33"/>
      <c r="J357" s="33"/>
      <c r="K357" s="33"/>
      <c r="L357" s="33"/>
      <c r="M357" s="33"/>
      <c r="N357" s="115"/>
    </row>
    <row r="358" spans="1:14" ht="38.25" customHeight="1">
      <c r="A358" s="118"/>
      <c r="B358" s="112"/>
      <c r="C358" s="113" t="s">
        <v>141</v>
      </c>
      <c r="D358" s="112"/>
      <c r="E358" s="17"/>
      <c r="F358" s="32"/>
      <c r="G358" s="50"/>
      <c r="H358" s="50"/>
      <c r="I358" s="50"/>
      <c r="J358" s="50">
        <f>SUM(J8:J356)</f>
        <v>0</v>
      </c>
      <c r="K358" s="50"/>
      <c r="L358" s="50">
        <f>SUM(L8:L356)</f>
        <v>0</v>
      </c>
      <c r="M358" s="50">
        <f>SUM(M8:M356)</f>
        <v>0</v>
      </c>
    </row>
    <row r="359" spans="1:14" ht="51" customHeight="1">
      <c r="A359" s="118"/>
      <c r="B359" s="27"/>
      <c r="C359" s="28" t="s">
        <v>143</v>
      </c>
      <c r="D359" s="27"/>
      <c r="E359" s="108"/>
      <c r="F359" s="26">
        <v>0.01</v>
      </c>
      <c r="G359" s="30"/>
      <c r="H359" s="30"/>
      <c r="I359" s="30"/>
      <c r="J359" s="30"/>
      <c r="K359" s="30"/>
      <c r="L359" s="30"/>
      <c r="M359" s="124">
        <f>H358*F359</f>
        <v>0</v>
      </c>
    </row>
    <row r="360" spans="1:14" ht="23.25" customHeight="1">
      <c r="A360" s="118"/>
      <c r="B360" s="27"/>
      <c r="C360" s="134" t="s">
        <v>46</v>
      </c>
      <c r="D360" s="27"/>
      <c r="E360" s="108"/>
      <c r="F360" s="29"/>
      <c r="G360" s="30"/>
      <c r="H360" s="30"/>
      <c r="I360" s="30"/>
      <c r="J360" s="30"/>
      <c r="K360" s="30"/>
      <c r="L360" s="30"/>
      <c r="M360" s="124">
        <f>M358+M359</f>
        <v>0</v>
      </c>
    </row>
    <row r="361" spans="1:14" ht="20.25" customHeight="1">
      <c r="A361" s="118"/>
      <c r="B361" s="27"/>
      <c r="C361" s="28" t="s">
        <v>47</v>
      </c>
      <c r="D361" s="49"/>
      <c r="E361" s="135"/>
      <c r="F361" s="26">
        <v>0.05</v>
      </c>
      <c r="G361" s="124"/>
      <c r="H361" s="124"/>
      <c r="I361" s="124"/>
      <c r="J361" s="124"/>
      <c r="K361" s="124"/>
      <c r="L361" s="124"/>
      <c r="M361" s="124">
        <f>M360*F361</f>
        <v>0</v>
      </c>
    </row>
    <row r="362" spans="1:14" ht="22.5" customHeight="1">
      <c r="A362" s="119"/>
      <c r="B362" s="136"/>
      <c r="C362" s="134" t="s">
        <v>46</v>
      </c>
      <c r="D362" s="127"/>
      <c r="E362" s="128"/>
      <c r="F362" s="137"/>
      <c r="G362" s="138"/>
      <c r="H362" s="138"/>
      <c r="I362" s="138"/>
      <c r="J362" s="138"/>
      <c r="K362" s="138"/>
      <c r="L362" s="138"/>
      <c r="M362" s="138">
        <f>M360+M361</f>
        <v>0</v>
      </c>
    </row>
    <row r="363" spans="1:14" ht="21.75" customHeight="1">
      <c r="A363" s="119"/>
      <c r="B363" s="136"/>
      <c r="C363" s="139" t="s">
        <v>45</v>
      </c>
      <c r="D363" s="127"/>
      <c r="E363" s="128"/>
      <c r="F363" s="137" t="s">
        <v>86</v>
      </c>
      <c r="G363" s="138"/>
      <c r="H363" s="138"/>
      <c r="I363" s="138"/>
      <c r="J363" s="138"/>
      <c r="K363" s="138"/>
      <c r="L363" s="138"/>
      <c r="M363" s="138">
        <f>M362*F363</f>
        <v>0</v>
      </c>
    </row>
    <row r="364" spans="1:14" ht="23.25" customHeight="1">
      <c r="A364" s="119"/>
      <c r="B364" s="136"/>
      <c r="C364" s="134" t="s">
        <v>46</v>
      </c>
      <c r="D364" s="127"/>
      <c r="E364" s="128"/>
      <c r="F364" s="137"/>
      <c r="G364" s="138"/>
      <c r="H364" s="138"/>
      <c r="I364" s="138"/>
      <c r="J364" s="138"/>
      <c r="K364" s="138"/>
      <c r="L364" s="138"/>
      <c r="M364" s="140">
        <f>M362+M363</f>
        <v>0</v>
      </c>
    </row>
    <row r="365" spans="1:14" ht="43.5" customHeight="1">
      <c r="A365" s="119"/>
      <c r="B365" s="136"/>
      <c r="C365" s="139" t="s">
        <v>10</v>
      </c>
      <c r="D365" s="127"/>
      <c r="E365" s="128"/>
      <c r="F365" s="141">
        <v>0.03</v>
      </c>
      <c r="G365" s="138"/>
      <c r="H365" s="138"/>
      <c r="I365" s="138"/>
      <c r="J365" s="138"/>
      <c r="K365" s="138"/>
      <c r="L365" s="138"/>
      <c r="M365" s="138">
        <f>M364*F365</f>
        <v>0</v>
      </c>
    </row>
    <row r="366" spans="1:14" ht="33" customHeight="1">
      <c r="A366" s="118"/>
      <c r="B366" s="112"/>
      <c r="C366" s="113" t="s">
        <v>46</v>
      </c>
      <c r="D366" s="112"/>
      <c r="E366" s="17"/>
      <c r="F366" s="32"/>
      <c r="G366" s="50"/>
      <c r="H366" s="50"/>
      <c r="I366" s="50"/>
      <c r="J366" s="50"/>
      <c r="K366" s="50"/>
      <c r="L366" s="50"/>
      <c r="M366" s="50">
        <f>M364+M365</f>
        <v>0</v>
      </c>
    </row>
    <row r="367" spans="1:14" ht="27.75" customHeight="1">
      <c r="A367" s="119"/>
      <c r="B367" s="136"/>
      <c r="C367" s="139" t="s">
        <v>11</v>
      </c>
      <c r="D367" s="127"/>
      <c r="E367" s="128"/>
      <c r="F367" s="141">
        <v>0.18</v>
      </c>
      <c r="G367" s="138"/>
      <c r="H367" s="138"/>
      <c r="I367" s="138"/>
      <c r="J367" s="138"/>
      <c r="K367" s="138"/>
      <c r="L367" s="138"/>
      <c r="M367" s="138">
        <f>M366*F367</f>
        <v>0</v>
      </c>
    </row>
    <row r="368" spans="1:14" ht="57.75" customHeight="1">
      <c r="A368" s="118"/>
      <c r="B368" s="112"/>
      <c r="C368" s="113" t="s">
        <v>156</v>
      </c>
      <c r="D368" s="112"/>
      <c r="E368" s="17"/>
      <c r="F368" s="32"/>
      <c r="G368" s="50"/>
      <c r="H368" s="50"/>
      <c r="I368" s="50"/>
      <c r="J368" s="50"/>
      <c r="K368" s="50"/>
      <c r="L368" s="50"/>
      <c r="M368" s="50">
        <f>M366+M367</f>
        <v>0</v>
      </c>
    </row>
    <row r="369" spans="1:13">
      <c r="A369" s="111"/>
      <c r="B369" s="46"/>
      <c r="C369" s="129"/>
      <c r="D369" s="111"/>
      <c r="E369" s="18"/>
      <c r="F369" s="110"/>
      <c r="G369" s="9"/>
      <c r="H369" s="9"/>
      <c r="I369" s="9"/>
      <c r="J369" s="9"/>
      <c r="K369" s="9"/>
      <c r="L369" s="9"/>
      <c r="M369" s="9"/>
    </row>
    <row r="370" spans="1:13">
      <c r="C370" s="93"/>
      <c r="D370" s="10"/>
      <c r="E370" s="25"/>
    </row>
    <row r="371" spans="1:13">
      <c r="C371" s="109"/>
      <c r="D371" s="109"/>
      <c r="E371" s="109"/>
    </row>
    <row r="372" spans="1:13" ht="31.5" customHeight="1">
      <c r="A372" s="111"/>
      <c r="B372" s="46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9"/>
    </row>
    <row r="373" spans="1:13">
      <c r="C373" s="93"/>
      <c r="D373" s="166"/>
      <c r="E373" s="166"/>
      <c r="F373" s="166"/>
      <c r="G373" s="166"/>
    </row>
    <row r="374" spans="1:13">
      <c r="C374" s="109"/>
      <c r="D374" s="109"/>
      <c r="E374" s="109"/>
    </row>
    <row r="386" spans="1:14" s="41" customFormat="1">
      <c r="A386" s="2"/>
      <c r="B386" s="80"/>
      <c r="C386" s="6"/>
      <c r="D386" s="2"/>
      <c r="E386" s="15"/>
      <c r="F386" s="1"/>
      <c r="G386" s="8"/>
      <c r="H386" s="8"/>
      <c r="I386" s="8"/>
      <c r="J386" s="8"/>
      <c r="K386" s="8"/>
      <c r="L386" s="8"/>
      <c r="M386" s="8"/>
      <c r="N386" s="115"/>
    </row>
    <row r="387" spans="1:14" s="41" customFormat="1" ht="78.75" hidden="1">
      <c r="A387" s="167" t="s">
        <v>97</v>
      </c>
      <c r="B387" s="77" t="s">
        <v>66</v>
      </c>
      <c r="C387" s="73" t="s">
        <v>104</v>
      </c>
      <c r="D387" s="79" t="s">
        <v>13</v>
      </c>
      <c r="E387" s="16"/>
      <c r="F387" s="96">
        <f>1.1*1.1*1.7*2</f>
        <v>4.1140000000000008</v>
      </c>
      <c r="G387" s="33"/>
      <c r="H387" s="35">
        <f t="shared" ref="H387:H414" si="0">F387*G387</f>
        <v>0</v>
      </c>
      <c r="I387" s="33"/>
      <c r="J387" s="35">
        <f t="shared" ref="J387:J414" si="1">F387*I387</f>
        <v>0</v>
      </c>
      <c r="K387" s="33"/>
      <c r="L387" s="75">
        <f t="shared" ref="L387:L415" si="2">F387*K387</f>
        <v>0</v>
      </c>
      <c r="M387" s="75">
        <f t="shared" ref="M387:M415" si="3">H387+J387+L387</f>
        <v>0</v>
      </c>
      <c r="N387" s="115"/>
    </row>
    <row r="388" spans="1:14" s="41" customFormat="1" hidden="1">
      <c r="A388" s="168"/>
      <c r="B388" s="77"/>
      <c r="C388" s="51" t="s">
        <v>62</v>
      </c>
      <c r="D388" s="79" t="s">
        <v>60</v>
      </c>
      <c r="E388" s="16">
        <v>3.37</v>
      </c>
      <c r="F388" s="31">
        <f>E388*F387</f>
        <v>13.864180000000003</v>
      </c>
      <c r="G388" s="33"/>
      <c r="H388" s="35">
        <f t="shared" si="0"/>
        <v>0</v>
      </c>
      <c r="I388" s="102">
        <v>6</v>
      </c>
      <c r="J388" s="35">
        <f t="shared" si="1"/>
        <v>83.185080000000013</v>
      </c>
      <c r="K388" s="33"/>
      <c r="L388" s="75">
        <f t="shared" si="2"/>
        <v>0</v>
      </c>
      <c r="M388" s="75">
        <f t="shared" si="3"/>
        <v>83.185080000000013</v>
      </c>
      <c r="N388" s="115"/>
    </row>
    <row r="389" spans="1:14" s="41" customFormat="1" ht="47.25" hidden="1">
      <c r="A389" s="167" t="s">
        <v>98</v>
      </c>
      <c r="B389" s="77" t="s">
        <v>68</v>
      </c>
      <c r="C389" s="73" t="s">
        <v>105</v>
      </c>
      <c r="D389" s="79" t="s">
        <v>13</v>
      </c>
      <c r="E389" s="16"/>
      <c r="F389" s="96">
        <f>1.1*1.1*2*0.1</f>
        <v>0.24200000000000005</v>
      </c>
      <c r="G389" s="33"/>
      <c r="H389" s="35">
        <f t="shared" si="0"/>
        <v>0</v>
      </c>
      <c r="I389" s="33"/>
      <c r="J389" s="35">
        <f t="shared" si="1"/>
        <v>0</v>
      </c>
      <c r="K389" s="33"/>
      <c r="L389" s="75">
        <f t="shared" si="2"/>
        <v>0</v>
      </c>
      <c r="M389" s="75">
        <f t="shared" si="3"/>
        <v>0</v>
      </c>
      <c r="N389" s="115"/>
    </row>
    <row r="390" spans="1:14" s="41" customFormat="1" hidden="1">
      <c r="A390" s="171"/>
      <c r="B390" s="77"/>
      <c r="C390" s="51" t="s">
        <v>48</v>
      </c>
      <c r="D390" s="79" t="s">
        <v>60</v>
      </c>
      <c r="E390" s="16">
        <v>0.89</v>
      </c>
      <c r="F390" s="31">
        <f>E390*F389</f>
        <v>0.21538000000000004</v>
      </c>
      <c r="G390" s="33"/>
      <c r="H390" s="35">
        <f t="shared" si="0"/>
        <v>0</v>
      </c>
      <c r="I390" s="102">
        <v>7.8</v>
      </c>
      <c r="J390" s="35">
        <f t="shared" si="1"/>
        <v>1.6799640000000002</v>
      </c>
      <c r="K390" s="33"/>
      <c r="L390" s="75">
        <f t="shared" si="2"/>
        <v>0</v>
      </c>
      <c r="M390" s="75">
        <f t="shared" si="3"/>
        <v>1.6799640000000002</v>
      </c>
      <c r="N390" s="115"/>
    </row>
    <row r="391" spans="1:14" s="41" customFormat="1" hidden="1">
      <c r="A391" s="171"/>
      <c r="B391" s="77"/>
      <c r="C391" s="56" t="s">
        <v>22</v>
      </c>
      <c r="D391" s="38" t="s">
        <v>20</v>
      </c>
      <c r="E391" s="16">
        <v>0.37</v>
      </c>
      <c r="F391" s="31">
        <f>E391*F389</f>
        <v>8.9540000000000022E-2</v>
      </c>
      <c r="G391" s="33"/>
      <c r="H391" s="35">
        <f t="shared" si="0"/>
        <v>0</v>
      </c>
      <c r="I391" s="33"/>
      <c r="J391" s="35">
        <f t="shared" si="1"/>
        <v>0</v>
      </c>
      <c r="K391" s="102">
        <v>3.2</v>
      </c>
      <c r="L391" s="75">
        <f t="shared" si="2"/>
        <v>0.28652800000000006</v>
      </c>
      <c r="M391" s="75">
        <f t="shared" si="3"/>
        <v>0.28652800000000006</v>
      </c>
      <c r="N391" s="115"/>
    </row>
    <row r="392" spans="1:14" s="41" customFormat="1" hidden="1">
      <c r="A392" s="171"/>
      <c r="B392" s="77"/>
      <c r="C392" s="51" t="s">
        <v>69</v>
      </c>
      <c r="D392" s="79" t="s">
        <v>135</v>
      </c>
      <c r="E392" s="16">
        <v>1.1499999999999999</v>
      </c>
      <c r="F392" s="31">
        <f>E392*F389</f>
        <v>0.27830000000000005</v>
      </c>
      <c r="G392" s="102">
        <v>16.3</v>
      </c>
      <c r="H392" s="35">
        <f t="shared" si="0"/>
        <v>4.536290000000001</v>
      </c>
      <c r="I392" s="33"/>
      <c r="J392" s="35">
        <f t="shared" si="1"/>
        <v>0</v>
      </c>
      <c r="K392" s="33"/>
      <c r="L392" s="75">
        <f t="shared" si="2"/>
        <v>0</v>
      </c>
      <c r="M392" s="75">
        <f t="shared" si="3"/>
        <v>4.536290000000001</v>
      </c>
      <c r="N392" s="115"/>
    </row>
    <row r="393" spans="1:14" s="41" customFormat="1" hidden="1">
      <c r="A393" s="168"/>
      <c r="B393" s="77"/>
      <c r="C393" s="56" t="s">
        <v>30</v>
      </c>
      <c r="D393" s="44" t="s">
        <v>20</v>
      </c>
      <c r="E393" s="16">
        <v>0.02</v>
      </c>
      <c r="F393" s="31">
        <f>E393*F389</f>
        <v>4.8400000000000014E-3</v>
      </c>
      <c r="G393" s="102">
        <v>3.2</v>
      </c>
      <c r="H393" s="35">
        <f t="shared" si="0"/>
        <v>1.5488000000000005E-2</v>
      </c>
      <c r="I393" s="33"/>
      <c r="J393" s="35">
        <f t="shared" si="1"/>
        <v>0</v>
      </c>
      <c r="K393" s="33"/>
      <c r="L393" s="75">
        <f t="shared" si="2"/>
        <v>0</v>
      </c>
      <c r="M393" s="75">
        <f t="shared" si="3"/>
        <v>1.5488000000000005E-2</v>
      </c>
      <c r="N393" s="115"/>
    </row>
    <row r="394" spans="1:14" s="41" customFormat="1" ht="78.75" hidden="1">
      <c r="A394" s="167" t="s">
        <v>51</v>
      </c>
      <c r="B394" s="77" t="s">
        <v>94</v>
      </c>
      <c r="C394" s="73" t="s">
        <v>106</v>
      </c>
      <c r="D394" s="79" t="s">
        <v>13</v>
      </c>
      <c r="E394" s="16"/>
      <c r="F394" s="96">
        <v>0.25</v>
      </c>
      <c r="G394" s="33"/>
      <c r="H394" s="35">
        <f t="shared" si="0"/>
        <v>0</v>
      </c>
      <c r="I394" s="33"/>
      <c r="J394" s="35">
        <f t="shared" si="1"/>
        <v>0</v>
      </c>
      <c r="K394" s="33"/>
      <c r="L394" s="75">
        <f t="shared" si="2"/>
        <v>0</v>
      </c>
      <c r="M394" s="75">
        <f t="shared" si="3"/>
        <v>0</v>
      </c>
      <c r="N394" s="115"/>
    </row>
    <row r="395" spans="1:14" s="41" customFormat="1" hidden="1">
      <c r="A395" s="171"/>
      <c r="B395" s="77"/>
      <c r="C395" s="51" t="s">
        <v>48</v>
      </c>
      <c r="D395" s="79" t="s">
        <v>60</v>
      </c>
      <c r="E395" s="16">
        <v>1.37</v>
      </c>
      <c r="F395" s="31">
        <f>E395*F394</f>
        <v>0.34250000000000003</v>
      </c>
      <c r="G395" s="33"/>
      <c r="H395" s="35">
        <f t="shared" si="0"/>
        <v>0</v>
      </c>
      <c r="I395" s="102">
        <v>6</v>
      </c>
      <c r="J395" s="35">
        <f t="shared" si="1"/>
        <v>2.0550000000000002</v>
      </c>
      <c r="K395" s="33"/>
      <c r="L395" s="75">
        <f t="shared" si="2"/>
        <v>0</v>
      </c>
      <c r="M395" s="75">
        <f t="shared" si="3"/>
        <v>2.0550000000000002</v>
      </c>
      <c r="N395" s="115"/>
    </row>
    <row r="396" spans="1:14" s="41" customFormat="1" hidden="1">
      <c r="A396" s="171"/>
      <c r="B396" s="77"/>
      <c r="C396" s="56" t="s">
        <v>22</v>
      </c>
      <c r="D396" s="38" t="s">
        <v>20</v>
      </c>
      <c r="E396" s="16">
        <v>0.28299999999999997</v>
      </c>
      <c r="F396" s="31">
        <f>E396*F394</f>
        <v>7.0749999999999993E-2</v>
      </c>
      <c r="G396" s="33"/>
      <c r="H396" s="35">
        <f t="shared" si="0"/>
        <v>0</v>
      </c>
      <c r="I396" s="33"/>
      <c r="J396" s="35">
        <f t="shared" si="1"/>
        <v>0</v>
      </c>
      <c r="K396" s="102">
        <v>3.2</v>
      </c>
      <c r="L396" s="75">
        <f t="shared" si="2"/>
        <v>0.22639999999999999</v>
      </c>
      <c r="M396" s="75">
        <f t="shared" si="3"/>
        <v>0.22639999999999999</v>
      </c>
      <c r="N396" s="115"/>
    </row>
    <row r="397" spans="1:14" s="41" customFormat="1" hidden="1">
      <c r="A397" s="171"/>
      <c r="B397" s="77"/>
      <c r="C397" s="51" t="s">
        <v>78</v>
      </c>
      <c r="D397" s="79" t="s">
        <v>135</v>
      </c>
      <c r="E397" s="16">
        <v>1.02</v>
      </c>
      <c r="F397" s="31">
        <f>E397*F394</f>
        <v>0.255</v>
      </c>
      <c r="G397" s="102">
        <v>89</v>
      </c>
      <c r="H397" s="35">
        <f t="shared" si="0"/>
        <v>22.695</v>
      </c>
      <c r="I397" s="33"/>
      <c r="J397" s="35">
        <f t="shared" si="1"/>
        <v>0</v>
      </c>
      <c r="K397" s="33"/>
      <c r="L397" s="75">
        <f t="shared" si="2"/>
        <v>0</v>
      </c>
      <c r="M397" s="75">
        <f t="shared" si="3"/>
        <v>22.695</v>
      </c>
      <c r="N397" s="115"/>
    </row>
    <row r="398" spans="1:14" s="41" customFormat="1" hidden="1">
      <c r="A398" s="168"/>
      <c r="B398" s="77"/>
      <c r="C398" s="56" t="s">
        <v>30</v>
      </c>
      <c r="D398" s="44" t="s">
        <v>20</v>
      </c>
      <c r="E398" s="16">
        <v>0.62</v>
      </c>
      <c r="F398" s="31">
        <f>E398*F394</f>
        <v>0.155</v>
      </c>
      <c r="G398" s="102">
        <v>3.2</v>
      </c>
      <c r="H398" s="35">
        <f t="shared" si="0"/>
        <v>0.496</v>
      </c>
      <c r="I398" s="33"/>
      <c r="J398" s="35">
        <f t="shared" si="1"/>
        <v>0</v>
      </c>
      <c r="K398" s="33"/>
      <c r="L398" s="75">
        <f t="shared" si="2"/>
        <v>0</v>
      </c>
      <c r="M398" s="75">
        <f t="shared" si="3"/>
        <v>0.496</v>
      </c>
      <c r="N398" s="115"/>
    </row>
    <row r="399" spans="1:14" s="41" customFormat="1" ht="78.75" hidden="1">
      <c r="A399" s="167" t="s">
        <v>99</v>
      </c>
      <c r="B399" s="77" t="s">
        <v>70</v>
      </c>
      <c r="C399" s="73" t="s">
        <v>129</v>
      </c>
      <c r="D399" s="79" t="s">
        <v>13</v>
      </c>
      <c r="E399" s="16"/>
      <c r="F399" s="96">
        <v>0.93</v>
      </c>
      <c r="G399" s="33"/>
      <c r="H399" s="35">
        <f t="shared" si="0"/>
        <v>0</v>
      </c>
      <c r="I399" s="33"/>
      <c r="J399" s="35">
        <f t="shared" si="1"/>
        <v>0</v>
      </c>
      <c r="K399" s="33"/>
      <c r="L399" s="75">
        <f t="shared" si="2"/>
        <v>0</v>
      </c>
      <c r="M399" s="75">
        <f t="shared" si="3"/>
        <v>0</v>
      </c>
      <c r="N399" s="115"/>
    </row>
    <row r="400" spans="1:14" s="41" customFormat="1" hidden="1">
      <c r="A400" s="171"/>
      <c r="B400" s="77"/>
      <c r="C400" s="51" t="s">
        <v>48</v>
      </c>
      <c r="D400" s="79" t="s">
        <v>60</v>
      </c>
      <c r="E400" s="16">
        <v>6.66</v>
      </c>
      <c r="F400" s="31">
        <f>E400*F399</f>
        <v>6.1938000000000004</v>
      </c>
      <c r="G400" s="33"/>
      <c r="H400" s="35">
        <f t="shared" si="0"/>
        <v>0</v>
      </c>
      <c r="I400" s="102">
        <v>6</v>
      </c>
      <c r="J400" s="35">
        <f t="shared" si="1"/>
        <v>37.162800000000004</v>
      </c>
      <c r="K400" s="33"/>
      <c r="L400" s="75">
        <f t="shared" si="2"/>
        <v>0</v>
      </c>
      <c r="M400" s="75">
        <f t="shared" si="3"/>
        <v>37.162800000000004</v>
      </c>
      <c r="N400" s="115"/>
    </row>
    <row r="401" spans="1:14" s="41" customFormat="1" hidden="1">
      <c r="A401" s="171"/>
      <c r="B401" s="77"/>
      <c r="C401" s="56" t="s">
        <v>22</v>
      </c>
      <c r="D401" s="38" t="s">
        <v>20</v>
      </c>
      <c r="E401" s="16">
        <v>0.59</v>
      </c>
      <c r="F401" s="31">
        <f>E401*F399</f>
        <v>0.54869999999999997</v>
      </c>
      <c r="G401" s="33"/>
      <c r="H401" s="35">
        <f t="shared" si="0"/>
        <v>0</v>
      </c>
      <c r="I401" s="33"/>
      <c r="J401" s="35">
        <f t="shared" si="1"/>
        <v>0</v>
      </c>
      <c r="K401" s="102">
        <v>3.2</v>
      </c>
      <c r="L401" s="75">
        <f t="shared" si="2"/>
        <v>1.7558400000000001</v>
      </c>
      <c r="M401" s="75">
        <f t="shared" si="3"/>
        <v>1.7558400000000001</v>
      </c>
      <c r="N401" s="115"/>
    </row>
    <row r="402" spans="1:14" s="41" customFormat="1" hidden="1">
      <c r="A402" s="171"/>
      <c r="B402" s="77"/>
      <c r="C402" s="51" t="s">
        <v>78</v>
      </c>
      <c r="D402" s="79" t="s">
        <v>135</v>
      </c>
      <c r="E402" s="16">
        <v>1.0149999999999999</v>
      </c>
      <c r="F402" s="31">
        <f>E402*F399</f>
        <v>0.94394999999999996</v>
      </c>
      <c r="G402" s="102">
        <v>89</v>
      </c>
      <c r="H402" s="35">
        <f t="shared" si="0"/>
        <v>84.01155</v>
      </c>
      <c r="I402" s="33"/>
      <c r="J402" s="35">
        <f t="shared" si="1"/>
        <v>0</v>
      </c>
      <c r="K402" s="33"/>
      <c r="L402" s="75">
        <f t="shared" si="2"/>
        <v>0</v>
      </c>
      <c r="M402" s="75">
        <f t="shared" si="3"/>
        <v>84.01155</v>
      </c>
      <c r="N402" s="115"/>
    </row>
    <row r="403" spans="1:14" s="41" customFormat="1" ht="31.5" hidden="1">
      <c r="A403" s="171"/>
      <c r="B403" s="77"/>
      <c r="C403" s="63" t="s">
        <v>107</v>
      </c>
      <c r="D403" s="79" t="s">
        <v>14</v>
      </c>
      <c r="E403" s="16">
        <v>1.6</v>
      </c>
      <c r="F403" s="31">
        <f>F399*E403</f>
        <v>1.4880000000000002</v>
      </c>
      <c r="G403" s="102">
        <v>16</v>
      </c>
      <c r="H403" s="35">
        <f t="shared" si="0"/>
        <v>23.808000000000003</v>
      </c>
      <c r="I403" s="33"/>
      <c r="J403" s="35">
        <f t="shared" si="1"/>
        <v>0</v>
      </c>
      <c r="K403" s="33"/>
      <c r="L403" s="75">
        <f t="shared" si="2"/>
        <v>0</v>
      </c>
      <c r="M403" s="75">
        <f t="shared" si="3"/>
        <v>23.808000000000003</v>
      </c>
      <c r="N403" s="115"/>
    </row>
    <row r="404" spans="1:14" s="41" customFormat="1" hidden="1">
      <c r="A404" s="171"/>
      <c r="B404" s="77"/>
      <c r="C404" s="63" t="s">
        <v>108</v>
      </c>
      <c r="D404" s="79" t="s">
        <v>13</v>
      </c>
      <c r="E404" s="16">
        <v>1.83E-2</v>
      </c>
      <c r="F404" s="31">
        <f>F399*E404</f>
        <v>1.7019000000000003E-2</v>
      </c>
      <c r="G404" s="102">
        <v>508</v>
      </c>
      <c r="H404" s="35">
        <f t="shared" si="0"/>
        <v>8.6456520000000019</v>
      </c>
      <c r="I404" s="33"/>
      <c r="J404" s="35">
        <f t="shared" si="1"/>
        <v>0</v>
      </c>
      <c r="K404" s="33"/>
      <c r="L404" s="75">
        <f t="shared" si="2"/>
        <v>0</v>
      </c>
      <c r="M404" s="75">
        <f t="shared" si="3"/>
        <v>8.6456520000000019</v>
      </c>
      <c r="N404" s="115"/>
    </row>
    <row r="405" spans="1:14" s="41" customFormat="1" hidden="1">
      <c r="A405" s="171"/>
      <c r="B405" s="77"/>
      <c r="C405" s="63" t="s">
        <v>27</v>
      </c>
      <c r="D405" s="79" t="s">
        <v>20</v>
      </c>
      <c r="E405" s="16">
        <v>0.4</v>
      </c>
      <c r="F405" s="31">
        <f>F399*E405</f>
        <v>0.37200000000000005</v>
      </c>
      <c r="G405" s="102">
        <v>3.2</v>
      </c>
      <c r="H405" s="35">
        <f t="shared" si="0"/>
        <v>1.1904000000000001</v>
      </c>
      <c r="I405" s="33"/>
      <c r="J405" s="35">
        <f t="shared" si="1"/>
        <v>0</v>
      </c>
      <c r="K405" s="33"/>
      <c r="L405" s="75">
        <f t="shared" si="2"/>
        <v>0</v>
      </c>
      <c r="M405" s="75">
        <f t="shared" si="3"/>
        <v>1.1904000000000001</v>
      </c>
      <c r="N405" s="115"/>
    </row>
    <row r="406" spans="1:14" s="41" customFormat="1" hidden="1">
      <c r="A406" s="168"/>
      <c r="B406" s="77"/>
      <c r="C406" s="92" t="s">
        <v>109</v>
      </c>
      <c r="D406" s="79" t="s">
        <v>16</v>
      </c>
      <c r="E406" s="20"/>
      <c r="F406" s="103">
        <v>1.9099999999999999E-2</v>
      </c>
      <c r="G406" s="102">
        <v>1566</v>
      </c>
      <c r="H406" s="35">
        <f t="shared" si="0"/>
        <v>29.910599999999999</v>
      </c>
      <c r="I406" s="33"/>
      <c r="J406" s="35">
        <f t="shared" si="1"/>
        <v>0</v>
      </c>
      <c r="K406" s="33"/>
      <c r="L406" s="75">
        <f t="shared" si="2"/>
        <v>0</v>
      </c>
      <c r="M406" s="75">
        <f t="shared" si="3"/>
        <v>29.910599999999999</v>
      </c>
      <c r="N406" s="115"/>
    </row>
    <row r="407" spans="1:14" s="41" customFormat="1" ht="47.25" hidden="1">
      <c r="A407" s="167" t="s">
        <v>40</v>
      </c>
      <c r="B407" s="77" t="s">
        <v>101</v>
      </c>
      <c r="C407" s="73" t="s">
        <v>110</v>
      </c>
      <c r="D407" s="79" t="s">
        <v>13</v>
      </c>
      <c r="E407" s="16"/>
      <c r="F407" s="96">
        <v>1.46</v>
      </c>
      <c r="G407" s="33"/>
      <c r="H407" s="35">
        <f t="shared" si="0"/>
        <v>0</v>
      </c>
      <c r="I407" s="33"/>
      <c r="J407" s="35">
        <f t="shared" si="1"/>
        <v>0</v>
      </c>
      <c r="K407" s="33"/>
      <c r="L407" s="75">
        <f t="shared" si="2"/>
        <v>0</v>
      </c>
      <c r="M407" s="75">
        <f t="shared" si="3"/>
        <v>0</v>
      </c>
      <c r="N407" s="115"/>
    </row>
    <row r="408" spans="1:14" s="41" customFormat="1" hidden="1">
      <c r="A408" s="171"/>
      <c r="B408" s="48"/>
      <c r="C408" s="90" t="s">
        <v>21</v>
      </c>
      <c r="D408" s="4" t="s">
        <v>23</v>
      </c>
      <c r="E408" s="14" t="s">
        <v>80</v>
      </c>
      <c r="F408" s="60" t="e">
        <f>F407*E408</f>
        <v>#VALUE!</v>
      </c>
      <c r="G408" s="33"/>
      <c r="H408" s="35" t="e">
        <f t="shared" si="0"/>
        <v>#VALUE!</v>
      </c>
      <c r="I408" s="102">
        <v>6</v>
      </c>
      <c r="J408" s="35" t="e">
        <f t="shared" si="1"/>
        <v>#VALUE!</v>
      </c>
      <c r="K408" s="33"/>
      <c r="L408" s="75" t="e">
        <f t="shared" si="2"/>
        <v>#VALUE!</v>
      </c>
      <c r="M408" s="75" t="e">
        <f t="shared" si="3"/>
        <v>#VALUE!</v>
      </c>
      <c r="N408" s="115"/>
    </row>
    <row r="409" spans="1:14" s="41" customFormat="1" hidden="1">
      <c r="A409" s="171"/>
      <c r="B409" s="3"/>
      <c r="C409" s="59" t="s">
        <v>22</v>
      </c>
      <c r="D409" s="4" t="s">
        <v>20</v>
      </c>
      <c r="E409" s="13" t="s">
        <v>102</v>
      </c>
      <c r="F409" s="83" t="e">
        <f>F407*E409</f>
        <v>#VALUE!</v>
      </c>
      <c r="G409" s="33"/>
      <c r="H409" s="35" t="e">
        <f t="shared" si="0"/>
        <v>#VALUE!</v>
      </c>
      <c r="I409" s="33"/>
      <c r="J409" s="35" t="e">
        <f t="shared" si="1"/>
        <v>#VALUE!</v>
      </c>
      <c r="K409" s="102">
        <v>3.2</v>
      </c>
      <c r="L409" s="75" t="e">
        <f t="shared" si="2"/>
        <v>#VALUE!</v>
      </c>
      <c r="M409" s="75" t="e">
        <f t="shared" si="3"/>
        <v>#VALUE!</v>
      </c>
      <c r="N409" s="115"/>
    </row>
    <row r="410" spans="1:14" s="41" customFormat="1" hidden="1">
      <c r="A410" s="171"/>
      <c r="B410" s="3"/>
      <c r="C410" s="59" t="s">
        <v>146</v>
      </c>
      <c r="D410" s="4" t="s">
        <v>135</v>
      </c>
      <c r="E410" s="14" t="s">
        <v>95</v>
      </c>
      <c r="F410" s="83" t="e">
        <f>E410*F407</f>
        <v>#VALUE!</v>
      </c>
      <c r="G410" s="102">
        <v>108</v>
      </c>
      <c r="H410" s="35" t="e">
        <f t="shared" si="0"/>
        <v>#VALUE!</v>
      </c>
      <c r="I410" s="33"/>
      <c r="J410" s="35" t="e">
        <f t="shared" si="1"/>
        <v>#VALUE!</v>
      </c>
      <c r="K410" s="33"/>
      <c r="L410" s="75" t="e">
        <f t="shared" si="2"/>
        <v>#VALUE!</v>
      </c>
      <c r="M410" s="75" t="e">
        <f t="shared" si="3"/>
        <v>#VALUE!</v>
      </c>
      <c r="N410" s="115"/>
    </row>
    <row r="411" spans="1:14" s="41" customFormat="1" hidden="1">
      <c r="A411" s="171"/>
      <c r="B411" s="48"/>
      <c r="C411" s="91" t="s">
        <v>147</v>
      </c>
      <c r="D411" s="4" t="s">
        <v>76</v>
      </c>
      <c r="E411" s="13"/>
      <c r="F411" s="104">
        <v>0.109</v>
      </c>
      <c r="G411" s="102">
        <v>1566</v>
      </c>
      <c r="H411" s="35">
        <f t="shared" si="0"/>
        <v>170.69399999999999</v>
      </c>
      <c r="I411" s="33"/>
      <c r="J411" s="35">
        <f t="shared" si="1"/>
        <v>0</v>
      </c>
      <c r="K411" s="33"/>
      <c r="L411" s="75">
        <f t="shared" si="2"/>
        <v>0</v>
      </c>
      <c r="M411" s="75">
        <f t="shared" si="3"/>
        <v>170.69399999999999</v>
      </c>
      <c r="N411" s="115"/>
    </row>
    <row r="412" spans="1:14" s="41" customFormat="1" hidden="1">
      <c r="A412" s="171"/>
      <c r="B412" s="3"/>
      <c r="C412" s="91" t="s">
        <v>148</v>
      </c>
      <c r="D412" s="4" t="s">
        <v>76</v>
      </c>
      <c r="E412" s="13"/>
      <c r="F412" s="104">
        <v>4.2959999999999998E-2</v>
      </c>
      <c r="G412" s="102">
        <v>1668</v>
      </c>
      <c r="H412" s="35">
        <f t="shared" si="0"/>
        <v>71.65728</v>
      </c>
      <c r="I412" s="33"/>
      <c r="J412" s="35">
        <f t="shared" si="1"/>
        <v>0</v>
      </c>
      <c r="K412" s="33"/>
      <c r="L412" s="75">
        <f t="shared" si="2"/>
        <v>0</v>
      </c>
      <c r="M412" s="75">
        <f t="shared" si="3"/>
        <v>71.65728</v>
      </c>
      <c r="N412" s="115"/>
    </row>
    <row r="413" spans="1:14" s="41" customFormat="1" hidden="1">
      <c r="A413" s="171"/>
      <c r="B413" s="48"/>
      <c r="C413" s="90" t="s">
        <v>71</v>
      </c>
      <c r="D413" s="4" t="s">
        <v>136</v>
      </c>
      <c r="E413" s="14">
        <v>2.42</v>
      </c>
      <c r="F413" s="60">
        <f>F407*E413</f>
        <v>3.5331999999999999</v>
      </c>
      <c r="G413" s="102">
        <v>16</v>
      </c>
      <c r="H413" s="35">
        <f t="shared" si="0"/>
        <v>56.531199999999998</v>
      </c>
      <c r="I413" s="33"/>
      <c r="J413" s="35">
        <f t="shared" si="1"/>
        <v>0</v>
      </c>
      <c r="K413" s="33"/>
      <c r="L413" s="75">
        <f t="shared" si="2"/>
        <v>0</v>
      </c>
      <c r="M413" s="75">
        <f t="shared" si="3"/>
        <v>56.531199999999998</v>
      </c>
      <c r="N413" s="115"/>
    </row>
    <row r="414" spans="1:14" s="41" customFormat="1" hidden="1">
      <c r="A414" s="171"/>
      <c r="B414" s="48"/>
      <c r="C414" s="90" t="s">
        <v>77</v>
      </c>
      <c r="D414" s="81" t="s">
        <v>135</v>
      </c>
      <c r="E414" s="14">
        <f>(5.81+0.67)/100</f>
        <v>6.4799999999999996E-2</v>
      </c>
      <c r="F414" s="60">
        <f>F407*E414</f>
        <v>9.4607999999999998E-2</v>
      </c>
      <c r="G414" s="102">
        <v>508</v>
      </c>
      <c r="H414" s="35">
        <f t="shared" si="0"/>
        <v>48.060864000000002</v>
      </c>
      <c r="I414" s="33"/>
      <c r="J414" s="35">
        <f t="shared" si="1"/>
        <v>0</v>
      </c>
      <c r="K414" s="33"/>
      <c r="L414" s="75">
        <f t="shared" si="2"/>
        <v>0</v>
      </c>
      <c r="M414" s="75">
        <f t="shared" si="3"/>
        <v>48.060864000000002</v>
      </c>
      <c r="N414" s="115"/>
    </row>
    <row r="415" spans="1:14" s="41" customFormat="1" hidden="1">
      <c r="A415" s="171"/>
      <c r="B415" s="48"/>
      <c r="C415" s="90" t="s">
        <v>49</v>
      </c>
      <c r="D415" s="81" t="s">
        <v>61</v>
      </c>
      <c r="E415" s="13">
        <v>0</v>
      </c>
      <c r="F415" s="60">
        <f>F407*E415</f>
        <v>0</v>
      </c>
      <c r="G415" s="102">
        <v>3.7</v>
      </c>
      <c r="H415" s="35">
        <f t="shared" ref="H415:H478" si="4">F415*G415</f>
        <v>0</v>
      </c>
      <c r="I415" s="33"/>
      <c r="J415" s="35">
        <f t="shared" ref="J415:J478" si="5">F415*I415</f>
        <v>0</v>
      </c>
      <c r="K415" s="33"/>
      <c r="L415" s="75">
        <f t="shared" si="2"/>
        <v>0</v>
      </c>
      <c r="M415" s="75">
        <f t="shared" si="3"/>
        <v>0</v>
      </c>
      <c r="N415" s="115"/>
    </row>
    <row r="416" spans="1:14" s="41" customFormat="1" hidden="1">
      <c r="A416" s="168"/>
      <c r="B416" s="3"/>
      <c r="C416" s="59" t="s">
        <v>30</v>
      </c>
      <c r="D416" s="4" t="s">
        <v>20</v>
      </c>
      <c r="E416" s="13">
        <v>0.6</v>
      </c>
      <c r="F416" s="83">
        <f>F407*E416</f>
        <v>0.876</v>
      </c>
      <c r="G416" s="102">
        <v>3.2</v>
      </c>
      <c r="H416" s="35">
        <f t="shared" si="4"/>
        <v>2.8032000000000004</v>
      </c>
      <c r="I416" s="33"/>
      <c r="J416" s="35">
        <f t="shared" si="5"/>
        <v>0</v>
      </c>
      <c r="K416" s="33"/>
      <c r="L416" s="75">
        <f t="shared" ref="L416:L479" si="6">F416*K416</f>
        <v>0</v>
      </c>
      <c r="M416" s="75">
        <f t="shared" ref="M416:M479" si="7">H416+J416+L416</f>
        <v>2.8032000000000004</v>
      </c>
      <c r="N416" s="115"/>
    </row>
    <row r="417" spans="1:14" s="41" customFormat="1" ht="47.25" hidden="1">
      <c r="A417" s="167" t="s">
        <v>96</v>
      </c>
      <c r="B417" s="77" t="s">
        <v>79</v>
      </c>
      <c r="C417" s="73" t="s">
        <v>111</v>
      </c>
      <c r="D417" s="79" t="s">
        <v>13</v>
      </c>
      <c r="E417" s="16"/>
      <c r="F417" s="96">
        <v>0.32</v>
      </c>
      <c r="G417" s="33"/>
      <c r="H417" s="35">
        <f t="shared" si="4"/>
        <v>0</v>
      </c>
      <c r="I417" s="33"/>
      <c r="J417" s="35">
        <f t="shared" si="5"/>
        <v>0</v>
      </c>
      <c r="K417" s="33"/>
      <c r="L417" s="75">
        <f t="shared" si="6"/>
        <v>0</v>
      </c>
      <c r="M417" s="75">
        <f t="shared" si="7"/>
        <v>0</v>
      </c>
      <c r="N417" s="115"/>
    </row>
    <row r="418" spans="1:14" s="41" customFormat="1" hidden="1">
      <c r="A418" s="171"/>
      <c r="B418" s="3"/>
      <c r="C418" s="59" t="s">
        <v>21</v>
      </c>
      <c r="D418" s="45" t="s">
        <v>23</v>
      </c>
      <c r="E418" s="13">
        <v>14.78</v>
      </c>
      <c r="F418" s="83">
        <f>E418*F417</f>
        <v>4.7295999999999996</v>
      </c>
      <c r="G418" s="33"/>
      <c r="H418" s="35">
        <f t="shared" si="4"/>
        <v>0</v>
      </c>
      <c r="I418" s="102">
        <v>6</v>
      </c>
      <c r="J418" s="35">
        <f t="shared" si="5"/>
        <v>28.377599999999997</v>
      </c>
      <c r="K418" s="33"/>
      <c r="L418" s="75">
        <f t="shared" si="6"/>
        <v>0</v>
      </c>
      <c r="M418" s="75">
        <f t="shared" si="7"/>
        <v>28.377599999999997</v>
      </c>
      <c r="N418" s="115"/>
    </row>
    <row r="419" spans="1:14" s="41" customFormat="1" hidden="1">
      <c r="A419" s="171"/>
      <c r="B419" s="3"/>
      <c r="C419" s="56" t="s">
        <v>22</v>
      </c>
      <c r="D419" s="38" t="s">
        <v>20</v>
      </c>
      <c r="E419" s="13">
        <v>1.21</v>
      </c>
      <c r="F419" s="83">
        <f>F417*E419</f>
        <v>0.38719999999999999</v>
      </c>
      <c r="G419" s="33"/>
      <c r="H419" s="35">
        <f t="shared" si="4"/>
        <v>0</v>
      </c>
      <c r="I419" s="33"/>
      <c r="J419" s="35">
        <f t="shared" si="5"/>
        <v>0</v>
      </c>
      <c r="K419" s="102">
        <v>3.2</v>
      </c>
      <c r="L419" s="75">
        <f t="shared" si="6"/>
        <v>1.2390400000000001</v>
      </c>
      <c r="M419" s="75">
        <f t="shared" si="7"/>
        <v>1.2390400000000001</v>
      </c>
      <c r="N419" s="115"/>
    </row>
    <row r="420" spans="1:14" s="41" customFormat="1" hidden="1">
      <c r="A420" s="171"/>
      <c r="B420" s="48"/>
      <c r="C420" s="91" t="s">
        <v>147</v>
      </c>
      <c r="D420" s="4" t="s">
        <v>76</v>
      </c>
      <c r="E420" s="13"/>
      <c r="F420" s="104">
        <v>0.10845</v>
      </c>
      <c r="G420" s="102">
        <v>1566</v>
      </c>
      <c r="H420" s="35">
        <f t="shared" si="4"/>
        <v>169.83270000000002</v>
      </c>
      <c r="I420" s="33"/>
      <c r="J420" s="35">
        <f t="shared" si="5"/>
        <v>0</v>
      </c>
      <c r="K420" s="33"/>
      <c r="L420" s="75">
        <f t="shared" si="6"/>
        <v>0</v>
      </c>
      <c r="M420" s="75">
        <f t="shared" si="7"/>
        <v>169.83270000000002</v>
      </c>
      <c r="N420" s="115"/>
    </row>
    <row r="421" spans="1:14" s="41" customFormat="1" hidden="1">
      <c r="A421" s="171"/>
      <c r="B421" s="3"/>
      <c r="C421" s="91" t="s">
        <v>148</v>
      </c>
      <c r="D421" s="4" t="s">
        <v>76</v>
      </c>
      <c r="E421" s="13"/>
      <c r="F421" s="104">
        <v>6.8349999999999994E-2</v>
      </c>
      <c r="G421" s="102">
        <v>1668</v>
      </c>
      <c r="H421" s="35">
        <f t="shared" si="4"/>
        <v>114.00779999999999</v>
      </c>
      <c r="I421" s="33"/>
      <c r="J421" s="35">
        <f t="shared" si="5"/>
        <v>0</v>
      </c>
      <c r="K421" s="33"/>
      <c r="L421" s="75">
        <f t="shared" si="6"/>
        <v>0</v>
      </c>
      <c r="M421" s="75">
        <f t="shared" si="7"/>
        <v>114.00779999999999</v>
      </c>
      <c r="N421" s="115"/>
    </row>
    <row r="422" spans="1:14" s="41" customFormat="1" hidden="1">
      <c r="A422" s="171"/>
      <c r="B422" s="3"/>
      <c r="C422" s="59" t="s">
        <v>149</v>
      </c>
      <c r="D422" s="81" t="s">
        <v>135</v>
      </c>
      <c r="E422" s="13">
        <v>1</v>
      </c>
      <c r="F422" s="83">
        <f>E422*F417</f>
        <v>0.32</v>
      </c>
      <c r="G422" s="102">
        <v>108</v>
      </c>
      <c r="H422" s="35">
        <f t="shared" si="4"/>
        <v>34.56</v>
      </c>
      <c r="I422" s="33"/>
      <c r="J422" s="35">
        <f t="shared" si="5"/>
        <v>0</v>
      </c>
      <c r="K422" s="33"/>
      <c r="L422" s="75">
        <f t="shared" si="6"/>
        <v>0</v>
      </c>
      <c r="M422" s="75">
        <f t="shared" si="7"/>
        <v>34.56</v>
      </c>
      <c r="N422" s="115"/>
    </row>
    <row r="423" spans="1:14" s="41" customFormat="1" hidden="1">
      <c r="A423" s="171"/>
      <c r="B423" s="48"/>
      <c r="C423" s="90" t="s">
        <v>71</v>
      </c>
      <c r="D423" s="81" t="s">
        <v>136</v>
      </c>
      <c r="E423" s="13">
        <v>2.46</v>
      </c>
      <c r="F423" s="83">
        <f>E423*F417</f>
        <v>0.78720000000000001</v>
      </c>
      <c r="G423" s="102">
        <v>16</v>
      </c>
      <c r="H423" s="35">
        <f t="shared" si="4"/>
        <v>12.5952</v>
      </c>
      <c r="I423" s="33"/>
      <c r="J423" s="35">
        <f t="shared" si="5"/>
        <v>0</v>
      </c>
      <c r="K423" s="33"/>
      <c r="L423" s="75">
        <f t="shared" si="6"/>
        <v>0</v>
      </c>
      <c r="M423" s="75">
        <f t="shared" si="7"/>
        <v>12.5952</v>
      </c>
      <c r="N423" s="115"/>
    </row>
    <row r="424" spans="1:14" s="41" customFormat="1" hidden="1">
      <c r="A424" s="171"/>
      <c r="B424" s="48"/>
      <c r="C424" s="59" t="s">
        <v>77</v>
      </c>
      <c r="D424" s="81" t="s">
        <v>135</v>
      </c>
      <c r="E424" s="13">
        <f>(1.6+0.7)/100</f>
        <v>2.3E-2</v>
      </c>
      <c r="F424" s="83">
        <f>E424*F417</f>
        <v>7.3600000000000002E-3</v>
      </c>
      <c r="G424" s="102">
        <v>508</v>
      </c>
      <c r="H424" s="35">
        <f t="shared" si="4"/>
        <v>3.73888</v>
      </c>
      <c r="I424" s="33"/>
      <c r="J424" s="35">
        <f t="shared" si="5"/>
        <v>0</v>
      </c>
      <c r="K424" s="33"/>
      <c r="L424" s="75">
        <f t="shared" si="6"/>
        <v>0</v>
      </c>
      <c r="M424" s="75">
        <f t="shared" si="7"/>
        <v>3.73888</v>
      </c>
      <c r="N424" s="115"/>
    </row>
    <row r="425" spans="1:14" s="41" customFormat="1" hidden="1">
      <c r="A425" s="171"/>
      <c r="B425" s="48"/>
      <c r="C425" s="59" t="s">
        <v>49</v>
      </c>
      <c r="D425" s="81" t="s">
        <v>15</v>
      </c>
      <c r="E425" s="13">
        <v>3.3</v>
      </c>
      <c r="F425" s="83">
        <f>F417*E425</f>
        <v>1.056</v>
      </c>
      <c r="G425" s="102">
        <v>3.7</v>
      </c>
      <c r="H425" s="35">
        <f t="shared" si="4"/>
        <v>3.9072000000000005</v>
      </c>
      <c r="I425" s="33"/>
      <c r="J425" s="35">
        <f t="shared" si="5"/>
        <v>0</v>
      </c>
      <c r="K425" s="33"/>
      <c r="L425" s="75">
        <f t="shared" si="6"/>
        <v>0</v>
      </c>
      <c r="M425" s="75">
        <f t="shared" si="7"/>
        <v>3.9072000000000005</v>
      </c>
      <c r="N425" s="115"/>
    </row>
    <row r="426" spans="1:14" s="41" customFormat="1" hidden="1">
      <c r="A426" s="168"/>
      <c r="B426" s="48"/>
      <c r="C426" s="59" t="s">
        <v>30</v>
      </c>
      <c r="D426" s="81" t="s">
        <v>20</v>
      </c>
      <c r="E426" s="13">
        <v>0.9</v>
      </c>
      <c r="F426" s="83">
        <f>E426*F417</f>
        <v>0.28800000000000003</v>
      </c>
      <c r="G426" s="102">
        <v>3.2</v>
      </c>
      <c r="H426" s="35">
        <f t="shared" si="4"/>
        <v>0.9216000000000002</v>
      </c>
      <c r="I426" s="33"/>
      <c r="J426" s="35">
        <f t="shared" si="5"/>
        <v>0</v>
      </c>
      <c r="K426" s="33"/>
      <c r="L426" s="75">
        <f t="shared" si="6"/>
        <v>0</v>
      </c>
      <c r="M426" s="75">
        <f t="shared" si="7"/>
        <v>0.9216000000000002</v>
      </c>
      <c r="N426" s="115"/>
    </row>
    <row r="427" spans="1:14" s="41" customFormat="1" ht="47.25" hidden="1">
      <c r="A427" s="167" t="s">
        <v>100</v>
      </c>
      <c r="B427" s="77" t="s">
        <v>74</v>
      </c>
      <c r="C427" s="73" t="s">
        <v>113</v>
      </c>
      <c r="D427" s="79" t="s">
        <v>13</v>
      </c>
      <c r="E427" s="16"/>
      <c r="F427" s="96">
        <v>2.5</v>
      </c>
      <c r="G427" s="33"/>
      <c r="H427" s="35">
        <f t="shared" si="4"/>
        <v>0</v>
      </c>
      <c r="I427" s="33"/>
      <c r="J427" s="35">
        <f t="shared" si="5"/>
        <v>0</v>
      </c>
      <c r="K427" s="33"/>
      <c r="L427" s="75">
        <f t="shared" si="6"/>
        <v>0</v>
      </c>
      <c r="M427" s="75">
        <f t="shared" si="7"/>
        <v>0</v>
      </c>
      <c r="N427" s="115"/>
    </row>
    <row r="428" spans="1:14" s="41" customFormat="1" hidden="1">
      <c r="A428" s="171"/>
      <c r="B428" s="78"/>
      <c r="C428" s="53" t="s">
        <v>48</v>
      </c>
      <c r="D428" s="76" t="s">
        <v>60</v>
      </c>
      <c r="E428" s="23">
        <f>840*0.01</f>
        <v>8.4</v>
      </c>
      <c r="F428" s="54">
        <f>E428*F427</f>
        <v>21</v>
      </c>
      <c r="G428" s="55"/>
      <c r="H428" s="35">
        <f t="shared" si="4"/>
        <v>0</v>
      </c>
      <c r="I428" s="105">
        <v>6</v>
      </c>
      <c r="J428" s="35">
        <f t="shared" si="5"/>
        <v>126</v>
      </c>
      <c r="K428" s="55"/>
      <c r="L428" s="75">
        <f t="shared" si="6"/>
        <v>0</v>
      </c>
      <c r="M428" s="75">
        <f t="shared" si="7"/>
        <v>126</v>
      </c>
      <c r="N428" s="115"/>
    </row>
    <row r="429" spans="1:14" s="41" customFormat="1" hidden="1">
      <c r="A429" s="171"/>
      <c r="B429" s="78"/>
      <c r="C429" s="59" t="s">
        <v>22</v>
      </c>
      <c r="D429" s="4" t="s">
        <v>20</v>
      </c>
      <c r="E429" s="23">
        <f>81*0.01</f>
        <v>0.81</v>
      </c>
      <c r="F429" s="54">
        <f>E429*F427</f>
        <v>2.0250000000000004</v>
      </c>
      <c r="G429" s="55"/>
      <c r="H429" s="35">
        <f t="shared" si="4"/>
        <v>0</v>
      </c>
      <c r="I429" s="55"/>
      <c r="J429" s="35">
        <f t="shared" si="5"/>
        <v>0</v>
      </c>
      <c r="K429" s="105">
        <v>3.2</v>
      </c>
      <c r="L429" s="75">
        <f t="shared" si="6"/>
        <v>6.4800000000000013</v>
      </c>
      <c r="M429" s="75">
        <f t="shared" si="7"/>
        <v>6.4800000000000013</v>
      </c>
      <c r="N429" s="115"/>
    </row>
    <row r="430" spans="1:14" s="41" customFormat="1" hidden="1">
      <c r="A430" s="171"/>
      <c r="B430" s="78"/>
      <c r="C430" s="53" t="s">
        <v>54</v>
      </c>
      <c r="D430" s="76" t="s">
        <v>135</v>
      </c>
      <c r="E430" s="23">
        <f>101.5*0.01</f>
        <v>1.0150000000000001</v>
      </c>
      <c r="F430" s="54">
        <f>E430*F427</f>
        <v>2.5375000000000005</v>
      </c>
      <c r="G430" s="105">
        <v>108</v>
      </c>
      <c r="H430" s="35">
        <f t="shared" si="4"/>
        <v>274.05000000000007</v>
      </c>
      <c r="I430" s="55"/>
      <c r="J430" s="35">
        <f t="shared" si="5"/>
        <v>0</v>
      </c>
      <c r="K430" s="55"/>
      <c r="L430" s="75">
        <f t="shared" si="6"/>
        <v>0</v>
      </c>
      <c r="M430" s="75">
        <f t="shared" si="7"/>
        <v>274.05000000000007</v>
      </c>
      <c r="N430" s="115"/>
    </row>
    <row r="431" spans="1:14" s="41" customFormat="1" hidden="1">
      <c r="A431" s="171"/>
      <c r="B431" s="78"/>
      <c r="C431" s="53" t="s">
        <v>71</v>
      </c>
      <c r="D431" s="76" t="s">
        <v>136</v>
      </c>
      <c r="E431" s="23">
        <f>137*0.01</f>
        <v>1.37</v>
      </c>
      <c r="F431" s="54">
        <f>E431*F427</f>
        <v>3.4250000000000003</v>
      </c>
      <c r="G431" s="105">
        <v>16</v>
      </c>
      <c r="H431" s="35">
        <f t="shared" si="4"/>
        <v>54.800000000000004</v>
      </c>
      <c r="I431" s="55"/>
      <c r="J431" s="35">
        <f t="shared" si="5"/>
        <v>0</v>
      </c>
      <c r="K431" s="55"/>
      <c r="L431" s="75">
        <f t="shared" si="6"/>
        <v>0</v>
      </c>
      <c r="M431" s="75">
        <f t="shared" si="7"/>
        <v>54.800000000000004</v>
      </c>
      <c r="N431" s="115"/>
    </row>
    <row r="432" spans="1:14" s="41" customFormat="1" hidden="1">
      <c r="A432" s="171"/>
      <c r="B432" s="78"/>
      <c r="C432" s="53" t="s">
        <v>72</v>
      </c>
      <c r="D432" s="76" t="s">
        <v>135</v>
      </c>
      <c r="E432" s="23">
        <f>(0.84+2.56+0.26)/100</f>
        <v>3.6600000000000001E-2</v>
      </c>
      <c r="F432" s="54">
        <f>E432*F427</f>
        <v>9.1499999999999998E-2</v>
      </c>
      <c r="G432" s="105">
        <v>508</v>
      </c>
      <c r="H432" s="35">
        <f t="shared" si="4"/>
        <v>46.481999999999999</v>
      </c>
      <c r="I432" s="55"/>
      <c r="J432" s="35">
        <f t="shared" si="5"/>
        <v>0</v>
      </c>
      <c r="K432" s="55"/>
      <c r="L432" s="75">
        <f t="shared" si="6"/>
        <v>0</v>
      </c>
      <c r="M432" s="75">
        <f t="shared" si="7"/>
        <v>46.481999999999999</v>
      </c>
      <c r="N432" s="115"/>
    </row>
    <row r="433" spans="1:14" s="41" customFormat="1" hidden="1">
      <c r="A433" s="171"/>
      <c r="B433" s="78"/>
      <c r="C433" s="53" t="s">
        <v>30</v>
      </c>
      <c r="D433" s="76" t="s">
        <v>20</v>
      </c>
      <c r="E433" s="23">
        <f>0.39*0.01</f>
        <v>3.9000000000000003E-3</v>
      </c>
      <c r="F433" s="54">
        <f>E433*F427</f>
        <v>9.75E-3</v>
      </c>
      <c r="G433" s="105">
        <v>3.2</v>
      </c>
      <c r="H433" s="35">
        <f t="shared" si="4"/>
        <v>3.1200000000000002E-2</v>
      </c>
      <c r="I433" s="55"/>
      <c r="J433" s="35">
        <f t="shared" si="5"/>
        <v>0</v>
      </c>
      <c r="K433" s="55"/>
      <c r="L433" s="75">
        <f t="shared" si="6"/>
        <v>0</v>
      </c>
      <c r="M433" s="75">
        <f t="shared" si="7"/>
        <v>3.1200000000000002E-2</v>
      </c>
      <c r="N433" s="115"/>
    </row>
    <row r="434" spans="1:14" s="41" customFormat="1" hidden="1">
      <c r="A434" s="171"/>
      <c r="B434" s="78"/>
      <c r="C434" s="57" t="s">
        <v>144</v>
      </c>
      <c r="D434" s="76" t="s">
        <v>67</v>
      </c>
      <c r="E434" s="23"/>
      <c r="F434" s="58">
        <f>0.15175+0.09776</f>
        <v>0.24951000000000001</v>
      </c>
      <c r="G434" s="105">
        <v>1566</v>
      </c>
      <c r="H434" s="35">
        <f t="shared" si="4"/>
        <v>390.73266000000001</v>
      </c>
      <c r="I434" s="55"/>
      <c r="J434" s="35">
        <f t="shared" si="5"/>
        <v>0</v>
      </c>
      <c r="K434" s="55"/>
      <c r="L434" s="75">
        <f t="shared" si="6"/>
        <v>0</v>
      </c>
      <c r="M434" s="75">
        <f t="shared" si="7"/>
        <v>390.73266000000001</v>
      </c>
      <c r="N434" s="115"/>
    </row>
    <row r="435" spans="1:14" s="41" customFormat="1" hidden="1">
      <c r="A435" s="168"/>
      <c r="B435" s="78"/>
      <c r="C435" s="57" t="s">
        <v>145</v>
      </c>
      <c r="D435" s="76" t="s">
        <v>67</v>
      </c>
      <c r="E435" s="23"/>
      <c r="F435" s="58">
        <v>1.865E-2</v>
      </c>
      <c r="G435" s="105">
        <v>1668</v>
      </c>
      <c r="H435" s="35">
        <f t="shared" si="4"/>
        <v>31.1082</v>
      </c>
      <c r="I435" s="55"/>
      <c r="J435" s="35">
        <f t="shared" si="5"/>
        <v>0</v>
      </c>
      <c r="K435" s="55"/>
      <c r="L435" s="75">
        <f t="shared" si="6"/>
        <v>0</v>
      </c>
      <c r="M435" s="75">
        <f t="shared" si="7"/>
        <v>31.1082</v>
      </c>
      <c r="N435" s="115"/>
    </row>
    <row r="436" spans="1:14" s="41" customFormat="1" ht="31.5" hidden="1">
      <c r="A436" s="167" t="s">
        <v>41</v>
      </c>
      <c r="B436" s="78" t="s">
        <v>103</v>
      </c>
      <c r="C436" s="73" t="s">
        <v>128</v>
      </c>
      <c r="D436" s="79"/>
      <c r="E436" s="16"/>
      <c r="F436" s="96">
        <f>F387-F389-F394-F399</f>
        <v>2.6920000000000006</v>
      </c>
      <c r="G436" s="99"/>
      <c r="H436" s="35">
        <f t="shared" si="4"/>
        <v>0</v>
      </c>
      <c r="I436" s="55"/>
      <c r="J436" s="35">
        <f t="shared" si="5"/>
        <v>0</v>
      </c>
      <c r="K436" s="55"/>
      <c r="L436" s="75">
        <f t="shared" si="6"/>
        <v>0</v>
      </c>
      <c r="M436" s="75">
        <f t="shared" si="7"/>
        <v>0</v>
      </c>
      <c r="N436" s="115"/>
    </row>
    <row r="437" spans="1:14" s="41" customFormat="1" hidden="1">
      <c r="A437" s="171"/>
      <c r="B437" s="78"/>
      <c r="C437" s="53" t="s">
        <v>48</v>
      </c>
      <c r="D437" s="76" t="s">
        <v>60</v>
      </c>
      <c r="E437" s="23">
        <v>1.21</v>
      </c>
      <c r="F437" s="54">
        <f>E437*F436</f>
        <v>3.2573200000000004</v>
      </c>
      <c r="G437" s="55"/>
      <c r="H437" s="35">
        <f t="shared" si="4"/>
        <v>0</v>
      </c>
      <c r="I437" s="105">
        <v>6</v>
      </c>
      <c r="J437" s="35">
        <f t="shared" si="5"/>
        <v>19.543920000000004</v>
      </c>
      <c r="K437" s="55"/>
      <c r="L437" s="75">
        <f t="shared" si="6"/>
        <v>0</v>
      </c>
      <c r="M437" s="75">
        <f t="shared" si="7"/>
        <v>19.543920000000004</v>
      </c>
      <c r="N437" s="115"/>
    </row>
    <row r="438" spans="1:14" s="41" customFormat="1" hidden="1">
      <c r="A438" s="168"/>
      <c r="B438" s="78"/>
      <c r="C438" s="59" t="s">
        <v>22</v>
      </c>
      <c r="D438" s="4" t="s">
        <v>20</v>
      </c>
      <c r="E438" s="23">
        <v>0</v>
      </c>
      <c r="F438" s="54">
        <f>E438*F436</f>
        <v>0</v>
      </c>
      <c r="G438" s="55"/>
      <c r="H438" s="35">
        <f t="shared" si="4"/>
        <v>0</v>
      </c>
      <c r="I438" s="55"/>
      <c r="J438" s="35">
        <f t="shared" si="5"/>
        <v>0</v>
      </c>
      <c r="K438" s="105">
        <v>3.2</v>
      </c>
      <c r="L438" s="75">
        <f t="shared" si="6"/>
        <v>0</v>
      </c>
      <c r="M438" s="75">
        <f t="shared" si="7"/>
        <v>0</v>
      </c>
      <c r="N438" s="115"/>
    </row>
    <row r="439" spans="1:14" s="41" customFormat="1" ht="31.5" hidden="1">
      <c r="A439" s="7"/>
      <c r="B439" s="21"/>
      <c r="C439" s="64" t="s">
        <v>127</v>
      </c>
      <c r="D439" s="7"/>
      <c r="E439" s="19"/>
      <c r="F439" s="84"/>
      <c r="G439" s="33"/>
      <c r="H439" s="35">
        <f t="shared" si="4"/>
        <v>0</v>
      </c>
      <c r="I439" s="33"/>
      <c r="J439" s="35">
        <f t="shared" si="5"/>
        <v>0</v>
      </c>
      <c r="K439" s="33"/>
      <c r="L439" s="75">
        <f t="shared" si="6"/>
        <v>0</v>
      </c>
      <c r="M439" s="75">
        <f t="shared" si="7"/>
        <v>0</v>
      </c>
      <c r="N439" s="115"/>
    </row>
    <row r="440" spans="1:14" s="41" customFormat="1" ht="47.25" hidden="1">
      <c r="A440" s="167" t="s">
        <v>97</v>
      </c>
      <c r="B440" s="77" t="s">
        <v>74</v>
      </c>
      <c r="C440" s="73" t="s">
        <v>120</v>
      </c>
      <c r="D440" s="79" t="s">
        <v>13</v>
      </c>
      <c r="E440" s="16"/>
      <c r="F440" s="96">
        <v>6.46</v>
      </c>
      <c r="G440" s="33"/>
      <c r="H440" s="35">
        <f t="shared" si="4"/>
        <v>0</v>
      </c>
      <c r="I440" s="33"/>
      <c r="J440" s="35">
        <f t="shared" si="5"/>
        <v>0</v>
      </c>
      <c r="K440" s="33"/>
      <c r="L440" s="75">
        <f t="shared" si="6"/>
        <v>0</v>
      </c>
      <c r="M440" s="75">
        <f t="shared" si="7"/>
        <v>0</v>
      </c>
      <c r="N440" s="115"/>
    </row>
    <row r="441" spans="1:14" s="41" customFormat="1" hidden="1">
      <c r="A441" s="171"/>
      <c r="B441" s="78"/>
      <c r="C441" s="53" t="s">
        <v>48</v>
      </c>
      <c r="D441" s="76" t="s">
        <v>60</v>
      </c>
      <c r="E441" s="23">
        <f>840*0.01</f>
        <v>8.4</v>
      </c>
      <c r="F441" s="54">
        <f>E441*F440</f>
        <v>54.264000000000003</v>
      </c>
      <c r="G441" s="55"/>
      <c r="H441" s="35">
        <f t="shared" si="4"/>
        <v>0</v>
      </c>
      <c r="I441" s="105">
        <v>6</v>
      </c>
      <c r="J441" s="35">
        <f t="shared" si="5"/>
        <v>325.584</v>
      </c>
      <c r="K441" s="55"/>
      <c r="L441" s="75">
        <f t="shared" si="6"/>
        <v>0</v>
      </c>
      <c r="M441" s="75">
        <f t="shared" si="7"/>
        <v>325.584</v>
      </c>
      <c r="N441" s="115"/>
    </row>
    <row r="442" spans="1:14" s="41" customFormat="1" hidden="1">
      <c r="A442" s="171"/>
      <c r="B442" s="78"/>
      <c r="C442" s="59" t="s">
        <v>22</v>
      </c>
      <c r="D442" s="4" t="s">
        <v>20</v>
      </c>
      <c r="E442" s="23">
        <f>81*0.01</f>
        <v>0.81</v>
      </c>
      <c r="F442" s="54">
        <f>E442*F440</f>
        <v>5.2326000000000006</v>
      </c>
      <c r="G442" s="55"/>
      <c r="H442" s="35">
        <f t="shared" si="4"/>
        <v>0</v>
      </c>
      <c r="I442" s="55"/>
      <c r="J442" s="35">
        <f t="shared" si="5"/>
        <v>0</v>
      </c>
      <c r="K442" s="105">
        <v>3.2</v>
      </c>
      <c r="L442" s="75">
        <f t="shared" si="6"/>
        <v>16.744320000000002</v>
      </c>
      <c r="M442" s="75">
        <f t="shared" si="7"/>
        <v>16.744320000000002</v>
      </c>
      <c r="N442" s="115"/>
    </row>
    <row r="443" spans="1:14" s="41" customFormat="1" hidden="1">
      <c r="A443" s="171"/>
      <c r="B443" s="78"/>
      <c r="C443" s="53" t="s">
        <v>54</v>
      </c>
      <c r="D443" s="76" t="s">
        <v>135</v>
      </c>
      <c r="E443" s="23">
        <f>101.5*0.01</f>
        <v>1.0150000000000001</v>
      </c>
      <c r="F443" s="54">
        <f>E443*F440</f>
        <v>6.5569000000000006</v>
      </c>
      <c r="G443" s="105">
        <v>108</v>
      </c>
      <c r="H443" s="35">
        <f t="shared" si="4"/>
        <v>708.14520000000005</v>
      </c>
      <c r="I443" s="55"/>
      <c r="J443" s="35">
        <f t="shared" si="5"/>
        <v>0</v>
      </c>
      <c r="K443" s="55"/>
      <c r="L443" s="75">
        <f t="shared" si="6"/>
        <v>0</v>
      </c>
      <c r="M443" s="75">
        <f t="shared" si="7"/>
        <v>708.14520000000005</v>
      </c>
      <c r="N443" s="115"/>
    </row>
    <row r="444" spans="1:14" s="41" customFormat="1" hidden="1">
      <c r="A444" s="171"/>
      <c r="B444" s="78"/>
      <c r="C444" s="53" t="s">
        <v>71</v>
      </c>
      <c r="D444" s="76" t="s">
        <v>136</v>
      </c>
      <c r="E444" s="23">
        <f>137*0.01</f>
        <v>1.37</v>
      </c>
      <c r="F444" s="54">
        <f>E444*F440</f>
        <v>8.850200000000001</v>
      </c>
      <c r="G444" s="105">
        <v>16</v>
      </c>
      <c r="H444" s="35">
        <f t="shared" si="4"/>
        <v>141.60320000000002</v>
      </c>
      <c r="I444" s="55"/>
      <c r="J444" s="35">
        <f t="shared" si="5"/>
        <v>0</v>
      </c>
      <c r="K444" s="55"/>
      <c r="L444" s="75">
        <f t="shared" si="6"/>
        <v>0</v>
      </c>
      <c r="M444" s="75">
        <f t="shared" si="7"/>
        <v>141.60320000000002</v>
      </c>
      <c r="N444" s="115"/>
    </row>
    <row r="445" spans="1:14" s="41" customFormat="1" hidden="1">
      <c r="A445" s="171"/>
      <c r="B445" s="78"/>
      <c r="C445" s="53" t="s">
        <v>72</v>
      </c>
      <c r="D445" s="76" t="s">
        <v>135</v>
      </c>
      <c r="E445" s="23">
        <f>(0.84+2.56+0.26)/100</f>
        <v>3.6600000000000001E-2</v>
      </c>
      <c r="F445" s="54">
        <f>E445*F440</f>
        <v>0.23643600000000001</v>
      </c>
      <c r="G445" s="105">
        <v>508</v>
      </c>
      <c r="H445" s="35">
        <f t="shared" si="4"/>
        <v>120.109488</v>
      </c>
      <c r="I445" s="55"/>
      <c r="J445" s="35">
        <f t="shared" si="5"/>
        <v>0</v>
      </c>
      <c r="K445" s="55"/>
      <c r="L445" s="75">
        <f t="shared" si="6"/>
        <v>0</v>
      </c>
      <c r="M445" s="75">
        <f t="shared" si="7"/>
        <v>120.109488</v>
      </c>
      <c r="N445" s="115"/>
    </row>
    <row r="446" spans="1:14" s="41" customFormat="1" hidden="1">
      <c r="A446" s="171"/>
      <c r="B446" s="78"/>
      <c r="C446" s="53" t="s">
        <v>30</v>
      </c>
      <c r="D446" s="76" t="s">
        <v>20</v>
      </c>
      <c r="E446" s="23">
        <f>0.39*0.01</f>
        <v>3.9000000000000003E-3</v>
      </c>
      <c r="F446" s="54">
        <f>E446*F440</f>
        <v>2.5194000000000001E-2</v>
      </c>
      <c r="G446" s="105">
        <v>3.2</v>
      </c>
      <c r="H446" s="35">
        <f t="shared" si="4"/>
        <v>8.0620800000000006E-2</v>
      </c>
      <c r="I446" s="55"/>
      <c r="J446" s="35">
        <f t="shared" si="5"/>
        <v>0</v>
      </c>
      <c r="K446" s="55"/>
      <c r="L446" s="75">
        <f t="shared" si="6"/>
        <v>0</v>
      </c>
      <c r="M446" s="75">
        <f t="shared" si="7"/>
        <v>8.0620800000000006E-2</v>
      </c>
      <c r="N446" s="115"/>
    </row>
    <row r="447" spans="1:14" s="41" customFormat="1" hidden="1">
      <c r="A447" s="171"/>
      <c r="B447" s="78"/>
      <c r="C447" s="57" t="s">
        <v>152</v>
      </c>
      <c r="D447" s="76" t="s">
        <v>67</v>
      </c>
      <c r="E447" s="23"/>
      <c r="F447" s="58">
        <v>0.52922000000000002</v>
      </c>
      <c r="G447" s="105">
        <v>1586</v>
      </c>
      <c r="H447" s="35">
        <f t="shared" si="4"/>
        <v>839.34292000000005</v>
      </c>
      <c r="I447" s="55"/>
      <c r="J447" s="35">
        <f t="shared" si="5"/>
        <v>0</v>
      </c>
      <c r="K447" s="55"/>
      <c r="L447" s="75">
        <f t="shared" si="6"/>
        <v>0</v>
      </c>
      <c r="M447" s="75">
        <f t="shared" si="7"/>
        <v>839.34292000000005</v>
      </c>
      <c r="N447" s="115"/>
    </row>
    <row r="448" spans="1:14" s="41" customFormat="1" hidden="1">
      <c r="A448" s="168"/>
      <c r="B448" s="78"/>
      <c r="C448" s="57" t="s">
        <v>145</v>
      </c>
      <c r="D448" s="76" t="s">
        <v>67</v>
      </c>
      <c r="E448" s="23"/>
      <c r="F448" s="58">
        <v>1.865E-2</v>
      </c>
      <c r="G448" s="105">
        <v>1668</v>
      </c>
      <c r="H448" s="35">
        <f t="shared" si="4"/>
        <v>31.1082</v>
      </c>
      <c r="I448" s="55"/>
      <c r="J448" s="35">
        <f t="shared" si="5"/>
        <v>0</v>
      </c>
      <c r="K448" s="55"/>
      <c r="L448" s="75">
        <f t="shared" si="6"/>
        <v>0</v>
      </c>
      <c r="M448" s="75">
        <f t="shared" si="7"/>
        <v>31.1082</v>
      </c>
      <c r="N448" s="115"/>
    </row>
    <row r="449" spans="1:14" s="41" customFormat="1" ht="78.75" hidden="1">
      <c r="A449" s="170" t="s">
        <v>98</v>
      </c>
      <c r="B449" s="78" t="s">
        <v>73</v>
      </c>
      <c r="C449" s="82" t="s">
        <v>114</v>
      </c>
      <c r="D449" s="78" t="s">
        <v>137</v>
      </c>
      <c r="E449" s="22"/>
      <c r="F449" s="106">
        <v>90</v>
      </c>
      <c r="G449" s="50"/>
      <c r="H449" s="35">
        <f t="shared" si="4"/>
        <v>0</v>
      </c>
      <c r="I449" s="50"/>
      <c r="J449" s="35">
        <f t="shared" si="5"/>
        <v>0</v>
      </c>
      <c r="K449" s="50"/>
      <c r="L449" s="75">
        <f t="shared" si="6"/>
        <v>0</v>
      </c>
      <c r="M449" s="75">
        <f t="shared" si="7"/>
        <v>0</v>
      </c>
      <c r="N449" s="115"/>
    </row>
    <row r="450" spans="1:14" s="41" customFormat="1" hidden="1">
      <c r="A450" s="170"/>
      <c r="B450" s="78"/>
      <c r="C450" s="51" t="s">
        <v>48</v>
      </c>
      <c r="D450" s="79" t="s">
        <v>60</v>
      </c>
      <c r="E450" s="16">
        <v>0.33600000000000002</v>
      </c>
      <c r="F450" s="31">
        <f>F449*E450</f>
        <v>30.240000000000002</v>
      </c>
      <c r="G450" s="33"/>
      <c r="H450" s="35">
        <f t="shared" si="4"/>
        <v>0</v>
      </c>
      <c r="I450" s="102">
        <v>7.8</v>
      </c>
      <c r="J450" s="35">
        <f t="shared" si="5"/>
        <v>235.87200000000001</v>
      </c>
      <c r="K450" s="33"/>
      <c r="L450" s="75">
        <f t="shared" si="6"/>
        <v>0</v>
      </c>
      <c r="M450" s="75">
        <f t="shared" si="7"/>
        <v>235.87200000000001</v>
      </c>
      <c r="N450" s="115"/>
    </row>
    <row r="451" spans="1:14" s="41" customFormat="1" hidden="1">
      <c r="A451" s="170"/>
      <c r="B451" s="78"/>
      <c r="C451" s="56" t="s">
        <v>22</v>
      </c>
      <c r="D451" s="38" t="s">
        <v>20</v>
      </c>
      <c r="E451" s="16">
        <v>1.4999999999999999E-2</v>
      </c>
      <c r="F451" s="31">
        <f>F449*E451</f>
        <v>1.3499999999999999</v>
      </c>
      <c r="G451" s="33"/>
      <c r="H451" s="35">
        <f t="shared" si="4"/>
        <v>0</v>
      </c>
      <c r="I451" s="33"/>
      <c r="J451" s="35">
        <f t="shared" si="5"/>
        <v>0</v>
      </c>
      <c r="K451" s="102">
        <v>3.2</v>
      </c>
      <c r="L451" s="75">
        <f t="shared" si="6"/>
        <v>4.3199999999999994</v>
      </c>
      <c r="M451" s="75">
        <f t="shared" si="7"/>
        <v>4.3199999999999994</v>
      </c>
      <c r="N451" s="115"/>
    </row>
    <row r="452" spans="1:14" s="41" customFormat="1" hidden="1">
      <c r="A452" s="170"/>
      <c r="B452" s="78"/>
      <c r="C452" s="94" t="s">
        <v>115</v>
      </c>
      <c r="D452" s="79" t="s">
        <v>61</v>
      </c>
      <c r="E452" s="16">
        <v>5</v>
      </c>
      <c r="F452" s="31">
        <f>F449*E452</f>
        <v>450</v>
      </c>
      <c r="G452" s="102">
        <v>3</v>
      </c>
      <c r="H452" s="35">
        <f t="shared" si="4"/>
        <v>1350</v>
      </c>
      <c r="I452" s="33"/>
      <c r="J452" s="35">
        <f t="shared" si="5"/>
        <v>0</v>
      </c>
      <c r="K452" s="33"/>
      <c r="L452" s="75">
        <f t="shared" si="6"/>
        <v>0</v>
      </c>
      <c r="M452" s="75">
        <f t="shared" si="7"/>
        <v>1350</v>
      </c>
      <c r="N452" s="115"/>
    </row>
    <row r="453" spans="1:14" s="41" customFormat="1" hidden="1">
      <c r="A453" s="170"/>
      <c r="B453" s="78"/>
      <c r="C453" s="56" t="s">
        <v>30</v>
      </c>
      <c r="D453" s="44" t="s">
        <v>20</v>
      </c>
      <c r="E453" s="16">
        <v>2.2800000000000001E-2</v>
      </c>
      <c r="F453" s="31">
        <f>E453*F449</f>
        <v>2.052</v>
      </c>
      <c r="G453" s="102">
        <v>3.2</v>
      </c>
      <c r="H453" s="35">
        <f t="shared" si="4"/>
        <v>6.5664000000000007</v>
      </c>
      <c r="I453" s="33"/>
      <c r="J453" s="35">
        <f t="shared" si="5"/>
        <v>0</v>
      </c>
      <c r="K453" s="33"/>
      <c r="L453" s="75">
        <f t="shared" si="6"/>
        <v>0</v>
      </c>
      <c r="M453" s="75">
        <f t="shared" si="7"/>
        <v>6.5664000000000007</v>
      </c>
      <c r="N453" s="115"/>
    </row>
    <row r="454" spans="1:14" s="41" customFormat="1" ht="94.5" hidden="1">
      <c r="A454" s="7"/>
      <c r="B454" s="21"/>
      <c r="C454" s="64" t="s">
        <v>116</v>
      </c>
      <c r="D454" s="7"/>
      <c r="E454" s="19"/>
      <c r="F454" s="84"/>
      <c r="G454" s="33"/>
      <c r="H454" s="35">
        <f t="shared" si="4"/>
        <v>0</v>
      </c>
      <c r="I454" s="33"/>
      <c r="J454" s="35">
        <f t="shared" si="5"/>
        <v>0</v>
      </c>
      <c r="K454" s="33"/>
      <c r="L454" s="75">
        <f t="shared" si="6"/>
        <v>0</v>
      </c>
      <c r="M454" s="75">
        <f t="shared" si="7"/>
        <v>0</v>
      </c>
      <c r="N454" s="115"/>
    </row>
    <row r="455" spans="1:14" s="41" customFormat="1" ht="47.25" hidden="1">
      <c r="A455" s="167" t="s">
        <v>97</v>
      </c>
      <c r="B455" s="77" t="s">
        <v>79</v>
      </c>
      <c r="C455" s="73" t="s">
        <v>119</v>
      </c>
      <c r="D455" s="79" t="s">
        <v>13</v>
      </c>
      <c r="E455" s="16"/>
      <c r="F455" s="96">
        <v>1.06</v>
      </c>
      <c r="G455" s="33"/>
      <c r="H455" s="35">
        <f t="shared" si="4"/>
        <v>0</v>
      </c>
      <c r="I455" s="33"/>
      <c r="J455" s="35">
        <f t="shared" si="5"/>
        <v>0</v>
      </c>
      <c r="K455" s="33"/>
      <c r="L455" s="75">
        <f t="shared" si="6"/>
        <v>0</v>
      </c>
      <c r="M455" s="75">
        <f t="shared" si="7"/>
        <v>0</v>
      </c>
      <c r="N455" s="115"/>
    </row>
    <row r="456" spans="1:14" s="41" customFormat="1" hidden="1">
      <c r="A456" s="171"/>
      <c r="B456" s="3"/>
      <c r="C456" s="59" t="s">
        <v>21</v>
      </c>
      <c r="D456" s="45" t="s">
        <v>23</v>
      </c>
      <c r="E456" s="13">
        <v>14.78</v>
      </c>
      <c r="F456" s="83">
        <f>E456*F455</f>
        <v>15.6668</v>
      </c>
      <c r="G456" s="33"/>
      <c r="H456" s="35">
        <f t="shared" si="4"/>
        <v>0</v>
      </c>
      <c r="I456" s="102">
        <v>6</v>
      </c>
      <c r="J456" s="35">
        <f t="shared" si="5"/>
        <v>94.000799999999998</v>
      </c>
      <c r="K456" s="33"/>
      <c r="L456" s="75">
        <f t="shared" si="6"/>
        <v>0</v>
      </c>
      <c r="M456" s="75">
        <f t="shared" si="7"/>
        <v>94.000799999999998</v>
      </c>
      <c r="N456" s="115"/>
    </row>
    <row r="457" spans="1:14" s="41" customFormat="1" hidden="1">
      <c r="A457" s="171"/>
      <c r="B457" s="3"/>
      <c r="C457" s="56" t="s">
        <v>22</v>
      </c>
      <c r="D457" s="38" t="s">
        <v>20</v>
      </c>
      <c r="E457" s="13">
        <v>1.21</v>
      </c>
      <c r="F457" s="83">
        <f>F455*E457</f>
        <v>1.2826</v>
      </c>
      <c r="G457" s="33"/>
      <c r="H457" s="35">
        <f t="shared" si="4"/>
        <v>0</v>
      </c>
      <c r="I457" s="33"/>
      <c r="J457" s="35">
        <f t="shared" si="5"/>
        <v>0</v>
      </c>
      <c r="K457" s="102">
        <v>3.2</v>
      </c>
      <c r="L457" s="75">
        <f t="shared" si="6"/>
        <v>4.1043200000000004</v>
      </c>
      <c r="M457" s="75">
        <f t="shared" si="7"/>
        <v>4.1043200000000004</v>
      </c>
      <c r="N457" s="115"/>
    </row>
    <row r="458" spans="1:14" s="41" customFormat="1" hidden="1">
      <c r="A458" s="171"/>
      <c r="B458" s="48"/>
      <c r="C458" s="91" t="s">
        <v>147</v>
      </c>
      <c r="D458" s="4" t="s">
        <v>76</v>
      </c>
      <c r="E458" s="13"/>
      <c r="F458" s="104">
        <v>0.22700000000000001</v>
      </c>
      <c r="G458" s="102">
        <v>1566</v>
      </c>
      <c r="H458" s="35">
        <f t="shared" si="4"/>
        <v>355.48200000000003</v>
      </c>
      <c r="I458" s="33"/>
      <c r="J458" s="35">
        <f t="shared" si="5"/>
        <v>0</v>
      </c>
      <c r="K458" s="33"/>
      <c r="L458" s="75">
        <f t="shared" si="6"/>
        <v>0</v>
      </c>
      <c r="M458" s="75">
        <f t="shared" si="7"/>
        <v>355.48200000000003</v>
      </c>
      <c r="N458" s="115"/>
    </row>
    <row r="459" spans="1:14" s="41" customFormat="1" hidden="1">
      <c r="A459" s="171"/>
      <c r="B459" s="3"/>
      <c r="C459" s="91" t="s">
        <v>148</v>
      </c>
      <c r="D459" s="4" t="s">
        <v>76</v>
      </c>
      <c r="E459" s="13"/>
      <c r="F459" s="104">
        <v>6.1519999999999998E-2</v>
      </c>
      <c r="G459" s="102">
        <v>1668</v>
      </c>
      <c r="H459" s="35">
        <f t="shared" si="4"/>
        <v>102.61536</v>
      </c>
      <c r="I459" s="33"/>
      <c r="J459" s="35">
        <f t="shared" si="5"/>
        <v>0</v>
      </c>
      <c r="K459" s="33"/>
      <c r="L459" s="75">
        <f t="shared" si="6"/>
        <v>0</v>
      </c>
      <c r="M459" s="75">
        <f t="shared" si="7"/>
        <v>102.61536</v>
      </c>
      <c r="N459" s="115"/>
    </row>
    <row r="460" spans="1:14" s="41" customFormat="1" hidden="1">
      <c r="A460" s="171"/>
      <c r="B460" s="3"/>
      <c r="C460" s="59" t="s">
        <v>149</v>
      </c>
      <c r="D460" s="81" t="s">
        <v>135</v>
      </c>
      <c r="E460" s="13">
        <v>1</v>
      </c>
      <c r="F460" s="83">
        <f>E460*F455</f>
        <v>1.06</v>
      </c>
      <c r="G460" s="102">
        <v>108</v>
      </c>
      <c r="H460" s="35">
        <f t="shared" si="4"/>
        <v>114.48</v>
      </c>
      <c r="I460" s="33"/>
      <c r="J460" s="35">
        <f t="shared" si="5"/>
        <v>0</v>
      </c>
      <c r="K460" s="33"/>
      <c r="L460" s="75">
        <f t="shared" si="6"/>
        <v>0</v>
      </c>
      <c r="M460" s="75">
        <f t="shared" si="7"/>
        <v>114.48</v>
      </c>
      <c r="N460" s="115"/>
    </row>
    <row r="461" spans="1:14" s="41" customFormat="1" hidden="1">
      <c r="A461" s="171"/>
      <c r="B461" s="48"/>
      <c r="C461" s="90" t="s">
        <v>71</v>
      </c>
      <c r="D461" s="81" t="s">
        <v>136</v>
      </c>
      <c r="E461" s="13">
        <v>2.46</v>
      </c>
      <c r="F461" s="83">
        <f>E461*F455</f>
        <v>2.6076000000000001</v>
      </c>
      <c r="G461" s="102">
        <v>16</v>
      </c>
      <c r="H461" s="35">
        <f t="shared" si="4"/>
        <v>41.721600000000002</v>
      </c>
      <c r="I461" s="33"/>
      <c r="J461" s="35">
        <f t="shared" si="5"/>
        <v>0</v>
      </c>
      <c r="K461" s="33"/>
      <c r="L461" s="75">
        <f t="shared" si="6"/>
        <v>0</v>
      </c>
      <c r="M461" s="75">
        <f t="shared" si="7"/>
        <v>41.721600000000002</v>
      </c>
      <c r="N461" s="115"/>
    </row>
    <row r="462" spans="1:14" s="41" customFormat="1" hidden="1">
      <c r="A462" s="171"/>
      <c r="B462" s="48"/>
      <c r="C462" s="59" t="s">
        <v>77</v>
      </c>
      <c r="D462" s="81" t="s">
        <v>135</v>
      </c>
      <c r="E462" s="13">
        <f>(1.6+0.7)/100</f>
        <v>2.3E-2</v>
      </c>
      <c r="F462" s="83">
        <f>E462*F455</f>
        <v>2.4380000000000002E-2</v>
      </c>
      <c r="G462" s="102">
        <v>508</v>
      </c>
      <c r="H462" s="35">
        <f t="shared" si="4"/>
        <v>12.385040000000002</v>
      </c>
      <c r="I462" s="33"/>
      <c r="J462" s="35">
        <f t="shared" si="5"/>
        <v>0</v>
      </c>
      <c r="K462" s="33"/>
      <c r="L462" s="75">
        <f t="shared" si="6"/>
        <v>0</v>
      </c>
      <c r="M462" s="75">
        <f t="shared" si="7"/>
        <v>12.385040000000002</v>
      </c>
      <c r="N462" s="115"/>
    </row>
    <row r="463" spans="1:14" s="41" customFormat="1" hidden="1">
      <c r="A463" s="171"/>
      <c r="B463" s="48"/>
      <c r="C463" s="59" t="s">
        <v>49</v>
      </c>
      <c r="D463" s="81" t="s">
        <v>15</v>
      </c>
      <c r="E463" s="13">
        <v>3.3</v>
      </c>
      <c r="F463" s="83">
        <f>F455*E463</f>
        <v>3.4979999999999998</v>
      </c>
      <c r="G463" s="102">
        <v>3.7</v>
      </c>
      <c r="H463" s="35">
        <f t="shared" si="4"/>
        <v>12.942600000000001</v>
      </c>
      <c r="I463" s="33"/>
      <c r="J463" s="35">
        <f t="shared" si="5"/>
        <v>0</v>
      </c>
      <c r="K463" s="33"/>
      <c r="L463" s="75">
        <f t="shared" si="6"/>
        <v>0</v>
      </c>
      <c r="M463" s="75">
        <f t="shared" si="7"/>
        <v>12.942600000000001</v>
      </c>
      <c r="N463" s="115"/>
    </row>
    <row r="464" spans="1:14" s="41" customFormat="1" hidden="1">
      <c r="A464" s="168"/>
      <c r="B464" s="48"/>
      <c r="C464" s="59" t="s">
        <v>30</v>
      </c>
      <c r="D464" s="81" t="s">
        <v>20</v>
      </c>
      <c r="E464" s="13">
        <v>0.9</v>
      </c>
      <c r="F464" s="83">
        <f>E464*F455</f>
        <v>0.95400000000000007</v>
      </c>
      <c r="G464" s="102">
        <v>3.2</v>
      </c>
      <c r="H464" s="35">
        <f t="shared" si="4"/>
        <v>3.0528000000000004</v>
      </c>
      <c r="I464" s="33"/>
      <c r="J464" s="35">
        <f t="shared" si="5"/>
        <v>0</v>
      </c>
      <c r="K464" s="33"/>
      <c r="L464" s="75">
        <f t="shared" si="6"/>
        <v>0</v>
      </c>
      <c r="M464" s="75">
        <f t="shared" si="7"/>
        <v>3.0528000000000004</v>
      </c>
      <c r="N464" s="115"/>
    </row>
    <row r="465" spans="1:14" s="41" customFormat="1" ht="78.75" hidden="1">
      <c r="A465" s="7"/>
      <c r="B465" s="21"/>
      <c r="C465" s="64" t="s">
        <v>153</v>
      </c>
      <c r="D465" s="7"/>
      <c r="E465" s="19"/>
      <c r="F465" s="84"/>
      <c r="G465" s="33"/>
      <c r="H465" s="35">
        <f t="shared" si="4"/>
        <v>0</v>
      </c>
      <c r="I465" s="33"/>
      <c r="J465" s="35">
        <f t="shared" si="5"/>
        <v>0</v>
      </c>
      <c r="K465" s="33"/>
      <c r="L465" s="75">
        <f t="shared" si="6"/>
        <v>0</v>
      </c>
      <c r="M465" s="75">
        <f t="shared" si="7"/>
        <v>0</v>
      </c>
      <c r="N465" s="115"/>
    </row>
    <row r="466" spans="1:14" s="41" customFormat="1" ht="47.25" hidden="1">
      <c r="A466" s="167" t="s">
        <v>97</v>
      </c>
      <c r="B466" s="77" t="s">
        <v>79</v>
      </c>
      <c r="C466" s="73" t="s">
        <v>117</v>
      </c>
      <c r="D466" s="79"/>
      <c r="E466" s="16"/>
      <c r="F466" s="96">
        <v>0.98</v>
      </c>
      <c r="G466" s="33"/>
      <c r="H466" s="35">
        <f t="shared" si="4"/>
        <v>0</v>
      </c>
      <c r="I466" s="33"/>
      <c r="J466" s="35">
        <f t="shared" si="5"/>
        <v>0</v>
      </c>
      <c r="K466" s="33"/>
      <c r="L466" s="75">
        <f t="shared" si="6"/>
        <v>0</v>
      </c>
      <c r="M466" s="75">
        <f t="shared" si="7"/>
        <v>0</v>
      </c>
      <c r="N466" s="115"/>
    </row>
    <row r="467" spans="1:14" s="41" customFormat="1" hidden="1">
      <c r="A467" s="171"/>
      <c r="B467" s="3"/>
      <c r="C467" s="59" t="s">
        <v>21</v>
      </c>
      <c r="D467" s="45" t="s">
        <v>23</v>
      </c>
      <c r="E467" s="13">
        <v>14.78</v>
      </c>
      <c r="F467" s="83">
        <f>E467*F466</f>
        <v>14.484399999999999</v>
      </c>
      <c r="G467" s="33"/>
      <c r="H467" s="35">
        <f t="shared" si="4"/>
        <v>0</v>
      </c>
      <c r="I467" s="102">
        <v>6</v>
      </c>
      <c r="J467" s="35">
        <f t="shared" si="5"/>
        <v>86.906399999999991</v>
      </c>
      <c r="K467" s="33"/>
      <c r="L467" s="75">
        <f t="shared" si="6"/>
        <v>0</v>
      </c>
      <c r="M467" s="75">
        <f t="shared" si="7"/>
        <v>86.906399999999991</v>
      </c>
      <c r="N467" s="115"/>
    </row>
    <row r="468" spans="1:14" s="41" customFormat="1" hidden="1">
      <c r="A468" s="171"/>
      <c r="B468" s="3"/>
      <c r="C468" s="56" t="s">
        <v>22</v>
      </c>
      <c r="D468" s="38" t="s">
        <v>20</v>
      </c>
      <c r="E468" s="13">
        <v>1.21</v>
      </c>
      <c r="F468" s="83">
        <f>F466*E468</f>
        <v>1.1858</v>
      </c>
      <c r="G468" s="33"/>
      <c r="H468" s="35">
        <f t="shared" si="4"/>
        <v>0</v>
      </c>
      <c r="I468" s="33"/>
      <c r="J468" s="35">
        <f t="shared" si="5"/>
        <v>0</v>
      </c>
      <c r="K468" s="102">
        <v>3.2</v>
      </c>
      <c r="L468" s="75">
        <f t="shared" si="6"/>
        <v>3.7945600000000002</v>
      </c>
      <c r="M468" s="75">
        <f t="shared" si="7"/>
        <v>3.7945600000000002</v>
      </c>
      <c r="N468" s="115"/>
    </row>
    <row r="469" spans="1:14" s="41" customFormat="1" hidden="1">
      <c r="A469" s="171"/>
      <c r="B469" s="48"/>
      <c r="C469" s="91" t="s">
        <v>147</v>
      </c>
      <c r="D469" s="4" t="s">
        <v>76</v>
      </c>
      <c r="E469" s="13"/>
      <c r="F469" s="104">
        <v>0.15015999999999999</v>
      </c>
      <c r="G469" s="102">
        <v>1566</v>
      </c>
      <c r="H469" s="35">
        <f t="shared" si="4"/>
        <v>235.15055999999998</v>
      </c>
      <c r="I469" s="33"/>
      <c r="J469" s="35">
        <f t="shared" si="5"/>
        <v>0</v>
      </c>
      <c r="K469" s="33"/>
      <c r="L469" s="75">
        <f t="shared" si="6"/>
        <v>0</v>
      </c>
      <c r="M469" s="75">
        <f t="shared" si="7"/>
        <v>235.15055999999998</v>
      </c>
      <c r="N469" s="115"/>
    </row>
    <row r="470" spans="1:14" s="41" customFormat="1" hidden="1">
      <c r="A470" s="171"/>
      <c r="B470" s="3"/>
      <c r="C470" s="91" t="s">
        <v>148</v>
      </c>
      <c r="D470" s="4" t="s">
        <v>76</v>
      </c>
      <c r="E470" s="13"/>
      <c r="F470" s="104">
        <v>9.5700000000000004E-3</v>
      </c>
      <c r="G470" s="102">
        <v>1668</v>
      </c>
      <c r="H470" s="35">
        <f t="shared" si="4"/>
        <v>15.962760000000001</v>
      </c>
      <c r="I470" s="33"/>
      <c r="J470" s="35">
        <f t="shared" si="5"/>
        <v>0</v>
      </c>
      <c r="K470" s="33"/>
      <c r="L470" s="75">
        <f t="shared" si="6"/>
        <v>0</v>
      </c>
      <c r="M470" s="75">
        <f t="shared" si="7"/>
        <v>15.962760000000001</v>
      </c>
      <c r="N470" s="115"/>
    </row>
    <row r="471" spans="1:14" s="41" customFormat="1" hidden="1">
      <c r="A471" s="171"/>
      <c r="B471" s="3"/>
      <c r="C471" s="59" t="s">
        <v>149</v>
      </c>
      <c r="D471" s="81" t="s">
        <v>135</v>
      </c>
      <c r="E471" s="13">
        <v>1</v>
      </c>
      <c r="F471" s="83">
        <f>E471*F466</f>
        <v>0.98</v>
      </c>
      <c r="G471" s="102">
        <v>108</v>
      </c>
      <c r="H471" s="35">
        <f t="shared" si="4"/>
        <v>105.84</v>
      </c>
      <c r="I471" s="33"/>
      <c r="J471" s="35">
        <f t="shared" si="5"/>
        <v>0</v>
      </c>
      <c r="K471" s="33"/>
      <c r="L471" s="75">
        <f t="shared" si="6"/>
        <v>0</v>
      </c>
      <c r="M471" s="75">
        <f t="shared" si="7"/>
        <v>105.84</v>
      </c>
      <c r="N471" s="115"/>
    </row>
    <row r="472" spans="1:14" s="41" customFormat="1" hidden="1">
      <c r="A472" s="171"/>
      <c r="B472" s="48"/>
      <c r="C472" s="90" t="s">
        <v>71</v>
      </c>
      <c r="D472" s="81" t="s">
        <v>136</v>
      </c>
      <c r="E472" s="13">
        <v>2.46</v>
      </c>
      <c r="F472" s="83">
        <f>E472*F466</f>
        <v>2.4108000000000001</v>
      </c>
      <c r="G472" s="102">
        <v>16</v>
      </c>
      <c r="H472" s="35">
        <f t="shared" si="4"/>
        <v>38.572800000000001</v>
      </c>
      <c r="I472" s="33"/>
      <c r="J472" s="35">
        <f t="shared" si="5"/>
        <v>0</v>
      </c>
      <c r="K472" s="33"/>
      <c r="L472" s="75">
        <f t="shared" si="6"/>
        <v>0</v>
      </c>
      <c r="M472" s="75">
        <f t="shared" si="7"/>
        <v>38.572800000000001</v>
      </c>
      <c r="N472" s="115"/>
    </row>
    <row r="473" spans="1:14" s="41" customFormat="1" hidden="1">
      <c r="A473" s="171"/>
      <c r="B473" s="48"/>
      <c r="C473" s="59" t="s">
        <v>77</v>
      </c>
      <c r="D473" s="81" t="s">
        <v>135</v>
      </c>
      <c r="E473" s="13">
        <f>(1.6+0.7)/100</f>
        <v>2.3E-2</v>
      </c>
      <c r="F473" s="83">
        <f>E473*F466</f>
        <v>2.2539999999999998E-2</v>
      </c>
      <c r="G473" s="102">
        <v>508</v>
      </c>
      <c r="H473" s="35">
        <f t="shared" si="4"/>
        <v>11.45032</v>
      </c>
      <c r="I473" s="33"/>
      <c r="J473" s="35">
        <f t="shared" si="5"/>
        <v>0</v>
      </c>
      <c r="K473" s="33"/>
      <c r="L473" s="75">
        <f t="shared" si="6"/>
        <v>0</v>
      </c>
      <c r="M473" s="75">
        <f t="shared" si="7"/>
        <v>11.45032</v>
      </c>
      <c r="N473" s="115"/>
    </row>
    <row r="474" spans="1:14" s="41" customFormat="1" hidden="1">
      <c r="A474" s="171"/>
      <c r="B474" s="48"/>
      <c r="C474" s="59" t="s">
        <v>49</v>
      </c>
      <c r="D474" s="81" t="s">
        <v>15</v>
      </c>
      <c r="E474" s="13">
        <v>3.3</v>
      </c>
      <c r="F474" s="83">
        <f>F466*E474</f>
        <v>3.234</v>
      </c>
      <c r="G474" s="102">
        <v>3.7</v>
      </c>
      <c r="H474" s="35">
        <f t="shared" si="4"/>
        <v>11.9658</v>
      </c>
      <c r="I474" s="33"/>
      <c r="J474" s="35">
        <f t="shared" si="5"/>
        <v>0</v>
      </c>
      <c r="K474" s="33"/>
      <c r="L474" s="75">
        <f t="shared" si="6"/>
        <v>0</v>
      </c>
      <c r="M474" s="75">
        <f t="shared" si="7"/>
        <v>11.9658</v>
      </c>
      <c r="N474" s="115"/>
    </row>
    <row r="475" spans="1:14" s="41" customFormat="1" hidden="1">
      <c r="A475" s="168"/>
      <c r="B475" s="48"/>
      <c r="C475" s="59" t="s">
        <v>30</v>
      </c>
      <c r="D475" s="81" t="s">
        <v>20</v>
      </c>
      <c r="E475" s="13">
        <v>0.9</v>
      </c>
      <c r="F475" s="83">
        <f>E475*F466</f>
        <v>0.88200000000000001</v>
      </c>
      <c r="G475" s="102">
        <v>3.2</v>
      </c>
      <c r="H475" s="35">
        <f t="shared" si="4"/>
        <v>2.8224</v>
      </c>
      <c r="I475" s="33"/>
      <c r="J475" s="35">
        <f t="shared" si="5"/>
        <v>0</v>
      </c>
      <c r="K475" s="33"/>
      <c r="L475" s="75">
        <f t="shared" si="6"/>
        <v>0</v>
      </c>
      <c r="M475" s="75">
        <f t="shared" si="7"/>
        <v>2.8224</v>
      </c>
      <c r="N475" s="115"/>
    </row>
    <row r="476" spans="1:14" s="41" customFormat="1" ht="47.25" hidden="1">
      <c r="A476" s="167" t="s">
        <v>98</v>
      </c>
      <c r="B476" s="77" t="s">
        <v>74</v>
      </c>
      <c r="C476" s="73" t="s">
        <v>118</v>
      </c>
      <c r="D476" s="79" t="s">
        <v>13</v>
      </c>
      <c r="E476" s="16"/>
      <c r="F476" s="96">
        <v>2.35</v>
      </c>
      <c r="G476" s="33"/>
      <c r="H476" s="35">
        <f t="shared" si="4"/>
        <v>0</v>
      </c>
      <c r="I476" s="33"/>
      <c r="J476" s="35">
        <f t="shared" si="5"/>
        <v>0</v>
      </c>
      <c r="K476" s="33"/>
      <c r="L476" s="75">
        <f t="shared" si="6"/>
        <v>0</v>
      </c>
      <c r="M476" s="75">
        <f t="shared" si="7"/>
        <v>0</v>
      </c>
      <c r="N476" s="115"/>
    </row>
    <row r="477" spans="1:14" s="41" customFormat="1" hidden="1">
      <c r="A477" s="171"/>
      <c r="B477" s="78"/>
      <c r="C477" s="53" t="s">
        <v>48</v>
      </c>
      <c r="D477" s="76" t="s">
        <v>60</v>
      </c>
      <c r="E477" s="23">
        <f>840*0.01</f>
        <v>8.4</v>
      </c>
      <c r="F477" s="54">
        <f>E477*F476</f>
        <v>19.740000000000002</v>
      </c>
      <c r="G477" s="55"/>
      <c r="H477" s="35">
        <f t="shared" si="4"/>
        <v>0</v>
      </c>
      <c r="I477" s="105">
        <v>6</v>
      </c>
      <c r="J477" s="35">
        <f t="shared" si="5"/>
        <v>118.44000000000001</v>
      </c>
      <c r="K477" s="55"/>
      <c r="L477" s="75">
        <f t="shared" si="6"/>
        <v>0</v>
      </c>
      <c r="M477" s="75">
        <f t="shared" si="7"/>
        <v>118.44000000000001</v>
      </c>
      <c r="N477" s="115"/>
    </row>
    <row r="478" spans="1:14" s="41" customFormat="1" hidden="1">
      <c r="A478" s="171"/>
      <c r="B478" s="78"/>
      <c r="C478" s="59" t="s">
        <v>22</v>
      </c>
      <c r="D478" s="4" t="s">
        <v>20</v>
      </c>
      <c r="E478" s="23">
        <f>81*0.01</f>
        <v>0.81</v>
      </c>
      <c r="F478" s="54">
        <f>E478*F476</f>
        <v>1.9035000000000002</v>
      </c>
      <c r="G478" s="55"/>
      <c r="H478" s="35">
        <f t="shared" si="4"/>
        <v>0</v>
      </c>
      <c r="I478" s="55"/>
      <c r="J478" s="35">
        <f t="shared" si="5"/>
        <v>0</v>
      </c>
      <c r="K478" s="105">
        <v>3.2</v>
      </c>
      <c r="L478" s="75">
        <f t="shared" si="6"/>
        <v>6.0912000000000006</v>
      </c>
      <c r="M478" s="75">
        <f t="shared" si="7"/>
        <v>6.0912000000000006</v>
      </c>
      <c r="N478" s="115"/>
    </row>
    <row r="479" spans="1:14" s="41" customFormat="1" hidden="1">
      <c r="A479" s="171"/>
      <c r="B479" s="78"/>
      <c r="C479" s="53" t="s">
        <v>54</v>
      </c>
      <c r="D479" s="76" t="s">
        <v>135</v>
      </c>
      <c r="E479" s="23">
        <f>101.5*0.01</f>
        <v>1.0150000000000001</v>
      </c>
      <c r="F479" s="54">
        <f>E479*F476</f>
        <v>2.3852500000000005</v>
      </c>
      <c r="G479" s="105">
        <v>108</v>
      </c>
      <c r="H479" s="35">
        <f t="shared" ref="H479:H542" si="8">F479*G479</f>
        <v>257.60700000000008</v>
      </c>
      <c r="I479" s="55"/>
      <c r="J479" s="35">
        <f t="shared" ref="J479:J542" si="9">F479*I479</f>
        <v>0</v>
      </c>
      <c r="K479" s="55"/>
      <c r="L479" s="75">
        <f t="shared" si="6"/>
        <v>0</v>
      </c>
      <c r="M479" s="75">
        <f t="shared" si="7"/>
        <v>257.60700000000008</v>
      </c>
      <c r="N479" s="115"/>
    </row>
    <row r="480" spans="1:14" s="41" customFormat="1" hidden="1">
      <c r="A480" s="171"/>
      <c r="B480" s="78"/>
      <c r="C480" s="53" t="s">
        <v>71</v>
      </c>
      <c r="D480" s="76" t="s">
        <v>136</v>
      </c>
      <c r="E480" s="23">
        <f>137*0.01</f>
        <v>1.37</v>
      </c>
      <c r="F480" s="54">
        <f>E480*F476</f>
        <v>3.2195000000000005</v>
      </c>
      <c r="G480" s="105">
        <v>16</v>
      </c>
      <c r="H480" s="35">
        <f t="shared" si="8"/>
        <v>51.512000000000008</v>
      </c>
      <c r="I480" s="55"/>
      <c r="J480" s="35">
        <f t="shared" si="9"/>
        <v>0</v>
      </c>
      <c r="K480" s="55"/>
      <c r="L480" s="75">
        <f t="shared" ref="L480:L543" si="10">F480*K480</f>
        <v>0</v>
      </c>
      <c r="M480" s="75">
        <f t="shared" ref="M480:M543" si="11">H480+J480+L480</f>
        <v>51.512000000000008</v>
      </c>
      <c r="N480" s="115"/>
    </row>
    <row r="481" spans="1:14" s="41" customFormat="1" hidden="1">
      <c r="A481" s="171"/>
      <c r="B481" s="78"/>
      <c r="C481" s="53" t="s">
        <v>72</v>
      </c>
      <c r="D481" s="76" t="s">
        <v>135</v>
      </c>
      <c r="E481" s="23">
        <f>(0.84+2.56+0.26)/100</f>
        <v>3.6600000000000001E-2</v>
      </c>
      <c r="F481" s="54">
        <f>E481*F476</f>
        <v>8.6010000000000003E-2</v>
      </c>
      <c r="G481" s="105">
        <v>508</v>
      </c>
      <c r="H481" s="35">
        <f t="shared" si="8"/>
        <v>43.693080000000002</v>
      </c>
      <c r="I481" s="55"/>
      <c r="J481" s="35">
        <f t="shared" si="9"/>
        <v>0</v>
      </c>
      <c r="K481" s="55"/>
      <c r="L481" s="75">
        <f t="shared" si="10"/>
        <v>0</v>
      </c>
      <c r="M481" s="75">
        <f t="shared" si="11"/>
        <v>43.693080000000002</v>
      </c>
      <c r="N481" s="115"/>
    </row>
    <row r="482" spans="1:14" s="41" customFormat="1" hidden="1">
      <c r="A482" s="171"/>
      <c r="B482" s="78"/>
      <c r="C482" s="53" t="s">
        <v>30</v>
      </c>
      <c r="D482" s="76" t="s">
        <v>20</v>
      </c>
      <c r="E482" s="23">
        <f>0.39*0.01</f>
        <v>3.9000000000000003E-3</v>
      </c>
      <c r="F482" s="54">
        <f>E482*F476</f>
        <v>9.1650000000000013E-3</v>
      </c>
      <c r="G482" s="105">
        <v>3.2</v>
      </c>
      <c r="H482" s="35">
        <f t="shared" si="8"/>
        <v>2.9328000000000007E-2</v>
      </c>
      <c r="I482" s="55"/>
      <c r="J482" s="35">
        <f t="shared" si="9"/>
        <v>0</v>
      </c>
      <c r="K482" s="55"/>
      <c r="L482" s="75">
        <f t="shared" si="10"/>
        <v>0</v>
      </c>
      <c r="M482" s="75">
        <f t="shared" si="11"/>
        <v>2.9328000000000007E-2</v>
      </c>
      <c r="N482" s="115"/>
    </row>
    <row r="483" spans="1:14" s="41" customFormat="1" hidden="1">
      <c r="A483" s="171"/>
      <c r="B483" s="78"/>
      <c r="C483" s="57" t="s">
        <v>150</v>
      </c>
      <c r="D483" s="76" t="s">
        <v>67</v>
      </c>
      <c r="E483" s="23"/>
      <c r="F483" s="58">
        <f>0.14363+0.08981</f>
        <v>0.23344000000000001</v>
      </c>
      <c r="G483" s="105">
        <v>1586</v>
      </c>
      <c r="H483" s="35">
        <f t="shared" si="8"/>
        <v>370.23584</v>
      </c>
      <c r="I483" s="55"/>
      <c r="J483" s="35">
        <f t="shared" si="9"/>
        <v>0</v>
      </c>
      <c r="K483" s="55"/>
      <c r="L483" s="75">
        <f t="shared" si="10"/>
        <v>0</v>
      </c>
      <c r="M483" s="75">
        <f t="shared" si="11"/>
        <v>370.23584</v>
      </c>
      <c r="N483" s="115"/>
    </row>
    <row r="484" spans="1:14" s="41" customFormat="1" hidden="1">
      <c r="A484" s="168"/>
      <c r="B484" s="78"/>
      <c r="C484" s="57" t="s">
        <v>145</v>
      </c>
      <c r="D484" s="76" t="s">
        <v>67</v>
      </c>
      <c r="E484" s="23"/>
      <c r="F484" s="58">
        <v>1.9400000000000001E-2</v>
      </c>
      <c r="G484" s="105">
        <v>1668</v>
      </c>
      <c r="H484" s="35">
        <f t="shared" si="8"/>
        <v>32.359200000000001</v>
      </c>
      <c r="I484" s="55"/>
      <c r="J484" s="35">
        <f t="shared" si="9"/>
        <v>0</v>
      </c>
      <c r="K484" s="55"/>
      <c r="L484" s="75">
        <f t="shared" si="10"/>
        <v>0</v>
      </c>
      <c r="M484" s="75">
        <f t="shared" si="11"/>
        <v>32.359200000000001</v>
      </c>
      <c r="N484" s="115"/>
    </row>
    <row r="485" spans="1:14" s="41" customFormat="1" ht="31.5" hidden="1">
      <c r="A485" s="7"/>
      <c r="B485" s="21"/>
      <c r="C485" s="64" t="s">
        <v>121</v>
      </c>
      <c r="D485" s="7"/>
      <c r="E485" s="19"/>
      <c r="F485" s="84"/>
      <c r="G485" s="33"/>
      <c r="H485" s="35">
        <f t="shared" si="8"/>
        <v>0</v>
      </c>
      <c r="I485" s="33"/>
      <c r="J485" s="35">
        <f t="shared" si="9"/>
        <v>0</v>
      </c>
      <c r="K485" s="33"/>
      <c r="L485" s="75">
        <f t="shared" si="10"/>
        <v>0</v>
      </c>
      <c r="M485" s="75">
        <f t="shared" si="11"/>
        <v>0</v>
      </c>
      <c r="N485" s="115"/>
    </row>
    <row r="486" spans="1:14" s="41" customFormat="1" ht="47.25" hidden="1">
      <c r="A486" s="167" t="s">
        <v>97</v>
      </c>
      <c r="B486" s="77" t="s">
        <v>66</v>
      </c>
      <c r="C486" s="73" t="s">
        <v>122</v>
      </c>
      <c r="D486" s="79" t="s">
        <v>13</v>
      </c>
      <c r="E486" s="16"/>
      <c r="F486" s="96">
        <f>1.1*1.1*1.1*1</f>
        <v>1.3310000000000004</v>
      </c>
      <c r="G486" s="33"/>
      <c r="H486" s="35">
        <f t="shared" si="8"/>
        <v>0</v>
      </c>
      <c r="I486" s="33"/>
      <c r="J486" s="35">
        <f t="shared" si="9"/>
        <v>0</v>
      </c>
      <c r="K486" s="33"/>
      <c r="L486" s="75">
        <f t="shared" si="10"/>
        <v>0</v>
      </c>
      <c r="M486" s="75">
        <f t="shared" si="11"/>
        <v>0</v>
      </c>
      <c r="N486" s="115"/>
    </row>
    <row r="487" spans="1:14" s="41" customFormat="1" hidden="1">
      <c r="A487" s="168"/>
      <c r="B487" s="77"/>
      <c r="C487" s="51" t="s">
        <v>62</v>
      </c>
      <c r="D487" s="79" t="s">
        <v>60</v>
      </c>
      <c r="E487" s="16">
        <v>3.37</v>
      </c>
      <c r="F487" s="31">
        <f>E487*F486</f>
        <v>4.4854700000000012</v>
      </c>
      <c r="G487" s="33"/>
      <c r="H487" s="35">
        <f t="shared" si="8"/>
        <v>0</v>
      </c>
      <c r="I487" s="102">
        <v>6</v>
      </c>
      <c r="J487" s="35">
        <f t="shared" si="9"/>
        <v>26.912820000000007</v>
      </c>
      <c r="K487" s="33"/>
      <c r="L487" s="75">
        <f t="shared" si="10"/>
        <v>0</v>
      </c>
      <c r="M487" s="75">
        <f t="shared" si="11"/>
        <v>26.912820000000007</v>
      </c>
      <c r="N487" s="115"/>
    </row>
    <row r="488" spans="1:14" s="41" customFormat="1" ht="47.25" hidden="1">
      <c r="A488" s="167" t="s">
        <v>98</v>
      </c>
      <c r="B488" s="77" t="s">
        <v>68</v>
      </c>
      <c r="C488" s="73" t="s">
        <v>105</v>
      </c>
      <c r="D488" s="79" t="s">
        <v>13</v>
      </c>
      <c r="E488" s="16"/>
      <c r="F488" s="96">
        <f>1.1*1.1*1*0.1</f>
        <v>0.12100000000000002</v>
      </c>
      <c r="G488" s="33"/>
      <c r="H488" s="35">
        <f t="shared" si="8"/>
        <v>0</v>
      </c>
      <c r="I488" s="33"/>
      <c r="J488" s="35">
        <f t="shared" si="9"/>
        <v>0</v>
      </c>
      <c r="K488" s="33"/>
      <c r="L488" s="75">
        <f t="shared" si="10"/>
        <v>0</v>
      </c>
      <c r="M488" s="75">
        <f t="shared" si="11"/>
        <v>0</v>
      </c>
      <c r="N488" s="115"/>
    </row>
    <row r="489" spans="1:14" s="41" customFormat="1" hidden="1">
      <c r="A489" s="171"/>
      <c r="B489" s="77"/>
      <c r="C489" s="51" t="s">
        <v>48</v>
      </c>
      <c r="D489" s="79" t="s">
        <v>60</v>
      </c>
      <c r="E489" s="16">
        <v>0.89</v>
      </c>
      <c r="F489" s="31">
        <f>E489*F488</f>
        <v>0.10769000000000002</v>
      </c>
      <c r="G489" s="33"/>
      <c r="H489" s="35">
        <f t="shared" si="8"/>
        <v>0</v>
      </c>
      <c r="I489" s="102">
        <v>7.8</v>
      </c>
      <c r="J489" s="35">
        <f t="shared" si="9"/>
        <v>0.83998200000000012</v>
      </c>
      <c r="K489" s="33"/>
      <c r="L489" s="75">
        <f t="shared" si="10"/>
        <v>0</v>
      </c>
      <c r="M489" s="75">
        <f t="shared" si="11"/>
        <v>0.83998200000000012</v>
      </c>
      <c r="N489" s="115"/>
    </row>
    <row r="490" spans="1:14" s="41" customFormat="1" hidden="1">
      <c r="A490" s="171"/>
      <c r="B490" s="77"/>
      <c r="C490" s="56" t="s">
        <v>22</v>
      </c>
      <c r="D490" s="38" t="s">
        <v>20</v>
      </c>
      <c r="E490" s="16">
        <v>0.37</v>
      </c>
      <c r="F490" s="31">
        <f>E490*F488</f>
        <v>4.4770000000000011E-2</v>
      </c>
      <c r="G490" s="33"/>
      <c r="H490" s="35">
        <f t="shared" si="8"/>
        <v>0</v>
      </c>
      <c r="I490" s="33"/>
      <c r="J490" s="35">
        <f t="shared" si="9"/>
        <v>0</v>
      </c>
      <c r="K490" s="102">
        <v>3.2</v>
      </c>
      <c r="L490" s="75">
        <f t="shared" si="10"/>
        <v>0.14326400000000003</v>
      </c>
      <c r="M490" s="75">
        <f t="shared" si="11"/>
        <v>0.14326400000000003</v>
      </c>
      <c r="N490" s="115"/>
    </row>
    <row r="491" spans="1:14" s="41" customFormat="1" hidden="1">
      <c r="A491" s="171"/>
      <c r="B491" s="77"/>
      <c r="C491" s="51" t="s">
        <v>69</v>
      </c>
      <c r="D491" s="79" t="s">
        <v>135</v>
      </c>
      <c r="E491" s="16">
        <v>1.1499999999999999</v>
      </c>
      <c r="F491" s="31">
        <f>E491*F488</f>
        <v>0.13915000000000002</v>
      </c>
      <c r="G491" s="102">
        <v>16.3</v>
      </c>
      <c r="H491" s="35">
        <f t="shared" si="8"/>
        <v>2.2681450000000005</v>
      </c>
      <c r="I491" s="33"/>
      <c r="J491" s="35">
        <f t="shared" si="9"/>
        <v>0</v>
      </c>
      <c r="K491" s="33"/>
      <c r="L491" s="75">
        <f t="shared" si="10"/>
        <v>0</v>
      </c>
      <c r="M491" s="75">
        <f t="shared" si="11"/>
        <v>2.2681450000000005</v>
      </c>
      <c r="N491" s="115"/>
    </row>
    <row r="492" spans="1:14" s="41" customFormat="1" hidden="1">
      <c r="A492" s="168"/>
      <c r="B492" s="77"/>
      <c r="C492" s="56" t="s">
        <v>30</v>
      </c>
      <c r="D492" s="44" t="s">
        <v>20</v>
      </c>
      <c r="E492" s="16">
        <v>0.02</v>
      </c>
      <c r="F492" s="31">
        <f>E492*F488</f>
        <v>2.4200000000000007E-3</v>
      </c>
      <c r="G492" s="102">
        <v>3.2</v>
      </c>
      <c r="H492" s="35">
        <f t="shared" si="8"/>
        <v>7.7440000000000026E-3</v>
      </c>
      <c r="I492" s="33"/>
      <c r="J492" s="35">
        <f t="shared" si="9"/>
        <v>0</v>
      </c>
      <c r="K492" s="33"/>
      <c r="L492" s="75">
        <f t="shared" si="10"/>
        <v>0</v>
      </c>
      <c r="M492" s="75">
        <f t="shared" si="11"/>
        <v>7.7440000000000026E-3</v>
      </c>
      <c r="N492" s="115"/>
    </row>
    <row r="493" spans="1:14" s="41" customFormat="1" ht="78.75" hidden="1">
      <c r="A493" s="167" t="s">
        <v>51</v>
      </c>
      <c r="B493" s="77" t="s">
        <v>94</v>
      </c>
      <c r="C493" s="73" t="s">
        <v>106</v>
      </c>
      <c r="D493" s="79" t="s">
        <v>13</v>
      </c>
      <c r="E493" s="16"/>
      <c r="F493" s="96">
        <v>0.13</v>
      </c>
      <c r="G493" s="33"/>
      <c r="H493" s="35">
        <f t="shared" si="8"/>
        <v>0</v>
      </c>
      <c r="I493" s="33"/>
      <c r="J493" s="35">
        <f t="shared" si="9"/>
        <v>0</v>
      </c>
      <c r="K493" s="33"/>
      <c r="L493" s="75">
        <f t="shared" si="10"/>
        <v>0</v>
      </c>
      <c r="M493" s="75">
        <f t="shared" si="11"/>
        <v>0</v>
      </c>
      <c r="N493" s="115"/>
    </row>
    <row r="494" spans="1:14" s="41" customFormat="1" hidden="1">
      <c r="A494" s="171"/>
      <c r="B494" s="77"/>
      <c r="C494" s="51" t="s">
        <v>48</v>
      </c>
      <c r="D494" s="79" t="s">
        <v>60</v>
      </c>
      <c r="E494" s="16">
        <v>1.37</v>
      </c>
      <c r="F494" s="31">
        <f>E494*F493</f>
        <v>0.17810000000000001</v>
      </c>
      <c r="G494" s="33"/>
      <c r="H494" s="35">
        <f t="shared" si="8"/>
        <v>0</v>
      </c>
      <c r="I494" s="102">
        <v>6</v>
      </c>
      <c r="J494" s="35">
        <f t="shared" si="9"/>
        <v>1.0686</v>
      </c>
      <c r="K494" s="33"/>
      <c r="L494" s="75">
        <f t="shared" si="10"/>
        <v>0</v>
      </c>
      <c r="M494" s="75">
        <f t="shared" si="11"/>
        <v>1.0686</v>
      </c>
      <c r="N494" s="115"/>
    </row>
    <row r="495" spans="1:14" s="41" customFormat="1" hidden="1">
      <c r="A495" s="171"/>
      <c r="B495" s="77"/>
      <c r="C495" s="56" t="s">
        <v>22</v>
      </c>
      <c r="D495" s="38" t="s">
        <v>20</v>
      </c>
      <c r="E495" s="16">
        <v>0.28299999999999997</v>
      </c>
      <c r="F495" s="31">
        <f>E495*F493</f>
        <v>3.6789999999999996E-2</v>
      </c>
      <c r="G495" s="33"/>
      <c r="H495" s="35">
        <f t="shared" si="8"/>
        <v>0</v>
      </c>
      <c r="I495" s="33"/>
      <c r="J495" s="35">
        <f t="shared" si="9"/>
        <v>0</v>
      </c>
      <c r="K495" s="102">
        <v>3.2</v>
      </c>
      <c r="L495" s="75">
        <f t="shared" si="10"/>
        <v>0.117728</v>
      </c>
      <c r="M495" s="75">
        <f t="shared" si="11"/>
        <v>0.117728</v>
      </c>
      <c r="N495" s="115"/>
    </row>
    <row r="496" spans="1:14" s="41" customFormat="1" hidden="1">
      <c r="A496" s="171"/>
      <c r="B496" s="77"/>
      <c r="C496" s="51" t="s">
        <v>78</v>
      </c>
      <c r="D496" s="79" t="s">
        <v>135</v>
      </c>
      <c r="E496" s="16">
        <v>1.02</v>
      </c>
      <c r="F496" s="31">
        <f>E496*F493</f>
        <v>0.1326</v>
      </c>
      <c r="G496" s="102">
        <v>89</v>
      </c>
      <c r="H496" s="35">
        <f t="shared" si="8"/>
        <v>11.801399999999999</v>
      </c>
      <c r="I496" s="33"/>
      <c r="J496" s="35">
        <f t="shared" si="9"/>
        <v>0</v>
      </c>
      <c r="K496" s="33"/>
      <c r="L496" s="75">
        <f t="shared" si="10"/>
        <v>0</v>
      </c>
      <c r="M496" s="75">
        <f t="shared" si="11"/>
        <v>11.801399999999999</v>
      </c>
      <c r="N496" s="115"/>
    </row>
    <row r="497" spans="1:14" s="41" customFormat="1" hidden="1">
      <c r="A497" s="168"/>
      <c r="B497" s="77"/>
      <c r="C497" s="56" t="s">
        <v>30</v>
      </c>
      <c r="D497" s="44" t="s">
        <v>20</v>
      </c>
      <c r="E497" s="16">
        <v>0.62</v>
      </c>
      <c r="F497" s="31">
        <f>E497*F493</f>
        <v>8.0600000000000005E-2</v>
      </c>
      <c r="G497" s="102">
        <v>3.2</v>
      </c>
      <c r="H497" s="35">
        <f t="shared" si="8"/>
        <v>0.25792000000000004</v>
      </c>
      <c r="I497" s="33"/>
      <c r="J497" s="35">
        <f t="shared" si="9"/>
        <v>0</v>
      </c>
      <c r="K497" s="33"/>
      <c r="L497" s="75">
        <f t="shared" si="10"/>
        <v>0</v>
      </c>
      <c r="M497" s="75">
        <f t="shared" si="11"/>
        <v>0.25792000000000004</v>
      </c>
      <c r="N497" s="115"/>
    </row>
    <row r="498" spans="1:14" s="41" customFormat="1" ht="78.75" hidden="1">
      <c r="A498" s="167" t="s">
        <v>99</v>
      </c>
      <c r="B498" s="77" t="s">
        <v>70</v>
      </c>
      <c r="C498" s="73" t="s">
        <v>123</v>
      </c>
      <c r="D498" s="79" t="s">
        <v>13</v>
      </c>
      <c r="E498" s="16"/>
      <c r="F498" s="96">
        <v>0.47</v>
      </c>
      <c r="G498" s="33"/>
      <c r="H498" s="35">
        <f t="shared" si="8"/>
        <v>0</v>
      </c>
      <c r="I498" s="33"/>
      <c r="J498" s="35">
        <f t="shared" si="9"/>
        <v>0</v>
      </c>
      <c r="K498" s="33"/>
      <c r="L498" s="75">
        <f t="shared" si="10"/>
        <v>0</v>
      </c>
      <c r="M498" s="75">
        <f t="shared" si="11"/>
        <v>0</v>
      </c>
      <c r="N498" s="115"/>
    </row>
    <row r="499" spans="1:14" s="41" customFormat="1" hidden="1">
      <c r="A499" s="171"/>
      <c r="B499" s="77"/>
      <c r="C499" s="51" t="s">
        <v>48</v>
      </c>
      <c r="D499" s="79" t="s">
        <v>60</v>
      </c>
      <c r="E499" s="16">
        <v>6.66</v>
      </c>
      <c r="F499" s="31">
        <f>E499*F498</f>
        <v>3.1301999999999999</v>
      </c>
      <c r="G499" s="33"/>
      <c r="H499" s="35">
        <f t="shared" si="8"/>
        <v>0</v>
      </c>
      <c r="I499" s="102">
        <v>6</v>
      </c>
      <c r="J499" s="35">
        <f t="shared" si="9"/>
        <v>18.781199999999998</v>
      </c>
      <c r="K499" s="33"/>
      <c r="L499" s="75">
        <f t="shared" si="10"/>
        <v>0</v>
      </c>
      <c r="M499" s="75">
        <f t="shared" si="11"/>
        <v>18.781199999999998</v>
      </c>
      <c r="N499" s="115"/>
    </row>
    <row r="500" spans="1:14" s="41" customFormat="1" hidden="1">
      <c r="A500" s="171"/>
      <c r="B500" s="77"/>
      <c r="C500" s="56" t="s">
        <v>22</v>
      </c>
      <c r="D500" s="38" t="s">
        <v>20</v>
      </c>
      <c r="E500" s="16">
        <v>0.59</v>
      </c>
      <c r="F500" s="31">
        <f>E500*F498</f>
        <v>0.27729999999999999</v>
      </c>
      <c r="G500" s="33"/>
      <c r="H500" s="35">
        <f t="shared" si="8"/>
        <v>0</v>
      </c>
      <c r="I500" s="33"/>
      <c r="J500" s="35">
        <f t="shared" si="9"/>
        <v>0</v>
      </c>
      <c r="K500" s="102">
        <v>3.2</v>
      </c>
      <c r="L500" s="75">
        <f t="shared" si="10"/>
        <v>0.88736000000000004</v>
      </c>
      <c r="M500" s="75">
        <f t="shared" si="11"/>
        <v>0.88736000000000004</v>
      </c>
      <c r="N500" s="115"/>
    </row>
    <row r="501" spans="1:14" s="41" customFormat="1" hidden="1">
      <c r="A501" s="171"/>
      <c r="B501" s="77"/>
      <c r="C501" s="51" t="s">
        <v>78</v>
      </c>
      <c r="D501" s="79" t="s">
        <v>135</v>
      </c>
      <c r="E501" s="16">
        <v>1.0149999999999999</v>
      </c>
      <c r="F501" s="31">
        <f>E501*F498</f>
        <v>0.47704999999999992</v>
      </c>
      <c r="G501" s="102">
        <v>89</v>
      </c>
      <c r="H501" s="35">
        <f t="shared" si="8"/>
        <v>42.457449999999994</v>
      </c>
      <c r="I501" s="33"/>
      <c r="J501" s="35">
        <f t="shared" si="9"/>
        <v>0</v>
      </c>
      <c r="K501" s="33"/>
      <c r="L501" s="75">
        <f t="shared" si="10"/>
        <v>0</v>
      </c>
      <c r="M501" s="75">
        <f t="shared" si="11"/>
        <v>42.457449999999994</v>
      </c>
      <c r="N501" s="115"/>
    </row>
    <row r="502" spans="1:14" s="41" customFormat="1" ht="31.5" hidden="1">
      <c r="A502" s="171"/>
      <c r="B502" s="77"/>
      <c r="C502" s="63" t="s">
        <v>107</v>
      </c>
      <c r="D502" s="79" t="s">
        <v>14</v>
      </c>
      <c r="E502" s="16">
        <v>1.6</v>
      </c>
      <c r="F502" s="31">
        <f>F498*E502</f>
        <v>0.752</v>
      </c>
      <c r="G502" s="102">
        <v>16</v>
      </c>
      <c r="H502" s="35">
        <f t="shared" si="8"/>
        <v>12.032</v>
      </c>
      <c r="I502" s="33"/>
      <c r="J502" s="35">
        <f t="shared" si="9"/>
        <v>0</v>
      </c>
      <c r="K502" s="33"/>
      <c r="L502" s="75">
        <f t="shared" si="10"/>
        <v>0</v>
      </c>
      <c r="M502" s="75">
        <f t="shared" si="11"/>
        <v>12.032</v>
      </c>
      <c r="N502" s="115"/>
    </row>
    <row r="503" spans="1:14" s="41" customFormat="1" hidden="1">
      <c r="A503" s="171"/>
      <c r="B503" s="77"/>
      <c r="C503" s="63" t="s">
        <v>108</v>
      </c>
      <c r="D503" s="79" t="s">
        <v>13</v>
      </c>
      <c r="E503" s="16">
        <v>1.83E-2</v>
      </c>
      <c r="F503" s="31">
        <f>F498*E503</f>
        <v>8.6009999999999993E-3</v>
      </c>
      <c r="G503" s="102">
        <v>508</v>
      </c>
      <c r="H503" s="35">
        <f t="shared" si="8"/>
        <v>4.3693079999999993</v>
      </c>
      <c r="I503" s="33"/>
      <c r="J503" s="35">
        <f t="shared" si="9"/>
        <v>0</v>
      </c>
      <c r="K503" s="33"/>
      <c r="L503" s="75">
        <f t="shared" si="10"/>
        <v>0</v>
      </c>
      <c r="M503" s="75">
        <f t="shared" si="11"/>
        <v>4.3693079999999993</v>
      </c>
      <c r="N503" s="115"/>
    </row>
    <row r="504" spans="1:14" s="41" customFormat="1" hidden="1">
      <c r="A504" s="171"/>
      <c r="B504" s="77"/>
      <c r="C504" s="63" t="s">
        <v>27</v>
      </c>
      <c r="D504" s="79" t="s">
        <v>20</v>
      </c>
      <c r="E504" s="16">
        <v>0.4</v>
      </c>
      <c r="F504" s="31">
        <f>F498*E504</f>
        <v>0.188</v>
      </c>
      <c r="G504" s="102">
        <v>3.2</v>
      </c>
      <c r="H504" s="35">
        <f t="shared" si="8"/>
        <v>0.60160000000000002</v>
      </c>
      <c r="I504" s="33"/>
      <c r="J504" s="35">
        <f t="shared" si="9"/>
        <v>0</v>
      </c>
      <c r="K504" s="33"/>
      <c r="L504" s="75">
        <f t="shared" si="10"/>
        <v>0</v>
      </c>
      <c r="M504" s="75">
        <f t="shared" si="11"/>
        <v>0.60160000000000002</v>
      </c>
      <c r="N504" s="115"/>
    </row>
    <row r="505" spans="1:14" s="41" customFormat="1" hidden="1">
      <c r="A505" s="168"/>
      <c r="B505" s="77"/>
      <c r="C505" s="92" t="s">
        <v>109</v>
      </c>
      <c r="D505" s="79" t="s">
        <v>16</v>
      </c>
      <c r="E505" s="20"/>
      <c r="F505" s="103">
        <v>9.5499999999999995E-3</v>
      </c>
      <c r="G505" s="102">
        <v>1566</v>
      </c>
      <c r="H505" s="35">
        <f t="shared" si="8"/>
        <v>14.955299999999999</v>
      </c>
      <c r="I505" s="33"/>
      <c r="J505" s="35">
        <f t="shared" si="9"/>
        <v>0</v>
      </c>
      <c r="K505" s="33"/>
      <c r="L505" s="75">
        <f t="shared" si="10"/>
        <v>0</v>
      </c>
      <c r="M505" s="75">
        <f t="shared" si="11"/>
        <v>14.955299999999999</v>
      </c>
      <c r="N505" s="115"/>
    </row>
    <row r="506" spans="1:14" s="41" customFormat="1" ht="47.25" hidden="1">
      <c r="A506" s="167" t="s">
        <v>40</v>
      </c>
      <c r="B506" s="77" t="s">
        <v>101</v>
      </c>
      <c r="C506" s="73" t="s">
        <v>126</v>
      </c>
      <c r="D506" s="79" t="s">
        <v>13</v>
      </c>
      <c r="E506" s="16"/>
      <c r="F506" s="96">
        <v>0.73</v>
      </c>
      <c r="G506" s="33"/>
      <c r="H506" s="35">
        <f t="shared" si="8"/>
        <v>0</v>
      </c>
      <c r="I506" s="33"/>
      <c r="J506" s="35">
        <f t="shared" si="9"/>
        <v>0</v>
      </c>
      <c r="K506" s="33"/>
      <c r="L506" s="75">
        <f t="shared" si="10"/>
        <v>0</v>
      </c>
      <c r="M506" s="75">
        <f t="shared" si="11"/>
        <v>0</v>
      </c>
      <c r="N506" s="115"/>
    </row>
    <row r="507" spans="1:14" s="41" customFormat="1" hidden="1">
      <c r="A507" s="171"/>
      <c r="B507" s="48"/>
      <c r="C507" s="90" t="s">
        <v>21</v>
      </c>
      <c r="D507" s="4" t="s">
        <v>23</v>
      </c>
      <c r="E507" s="14" t="s">
        <v>80</v>
      </c>
      <c r="F507" s="60" t="e">
        <f>F506*E507</f>
        <v>#VALUE!</v>
      </c>
      <c r="G507" s="33"/>
      <c r="H507" s="35" t="e">
        <f t="shared" si="8"/>
        <v>#VALUE!</v>
      </c>
      <c r="I507" s="102">
        <v>6</v>
      </c>
      <c r="J507" s="35" t="e">
        <f t="shared" si="9"/>
        <v>#VALUE!</v>
      </c>
      <c r="K507" s="33"/>
      <c r="L507" s="75" t="e">
        <f t="shared" si="10"/>
        <v>#VALUE!</v>
      </c>
      <c r="M507" s="75" t="e">
        <f t="shared" si="11"/>
        <v>#VALUE!</v>
      </c>
      <c r="N507" s="115"/>
    </row>
    <row r="508" spans="1:14" s="41" customFormat="1" hidden="1">
      <c r="A508" s="171"/>
      <c r="B508" s="3"/>
      <c r="C508" s="59" t="s">
        <v>22</v>
      </c>
      <c r="D508" s="4" t="s">
        <v>20</v>
      </c>
      <c r="E508" s="13" t="s">
        <v>102</v>
      </c>
      <c r="F508" s="83" t="e">
        <f>F506*E508</f>
        <v>#VALUE!</v>
      </c>
      <c r="G508" s="33"/>
      <c r="H508" s="35" t="e">
        <f t="shared" si="8"/>
        <v>#VALUE!</v>
      </c>
      <c r="I508" s="33"/>
      <c r="J508" s="35" t="e">
        <f t="shared" si="9"/>
        <v>#VALUE!</v>
      </c>
      <c r="K508" s="102">
        <v>3.2</v>
      </c>
      <c r="L508" s="75" t="e">
        <f t="shared" si="10"/>
        <v>#VALUE!</v>
      </c>
      <c r="M508" s="75" t="e">
        <f t="shared" si="11"/>
        <v>#VALUE!</v>
      </c>
      <c r="N508" s="115"/>
    </row>
    <row r="509" spans="1:14" s="41" customFormat="1" hidden="1">
      <c r="A509" s="171"/>
      <c r="B509" s="3"/>
      <c r="C509" s="59" t="s">
        <v>146</v>
      </c>
      <c r="D509" s="4" t="s">
        <v>135</v>
      </c>
      <c r="E509" s="14" t="s">
        <v>95</v>
      </c>
      <c r="F509" s="83" t="e">
        <f>E509*F506</f>
        <v>#VALUE!</v>
      </c>
      <c r="G509" s="102">
        <v>108</v>
      </c>
      <c r="H509" s="35" t="e">
        <f t="shared" si="8"/>
        <v>#VALUE!</v>
      </c>
      <c r="I509" s="33"/>
      <c r="J509" s="35" t="e">
        <f t="shared" si="9"/>
        <v>#VALUE!</v>
      </c>
      <c r="K509" s="33"/>
      <c r="L509" s="75" t="e">
        <f t="shared" si="10"/>
        <v>#VALUE!</v>
      </c>
      <c r="M509" s="75" t="e">
        <f t="shared" si="11"/>
        <v>#VALUE!</v>
      </c>
      <c r="N509" s="115"/>
    </row>
    <row r="510" spans="1:14" s="41" customFormat="1" hidden="1">
      <c r="A510" s="171"/>
      <c r="B510" s="48"/>
      <c r="C510" s="91" t="s">
        <v>147</v>
      </c>
      <c r="D510" s="4" t="s">
        <v>76</v>
      </c>
      <c r="E510" s="13"/>
      <c r="F510" s="104">
        <v>5.466E-2</v>
      </c>
      <c r="G510" s="102">
        <v>1566</v>
      </c>
      <c r="H510" s="35">
        <f t="shared" si="8"/>
        <v>85.597560000000001</v>
      </c>
      <c r="I510" s="33"/>
      <c r="J510" s="35">
        <f t="shared" si="9"/>
        <v>0</v>
      </c>
      <c r="K510" s="33"/>
      <c r="L510" s="75">
        <f t="shared" si="10"/>
        <v>0</v>
      </c>
      <c r="M510" s="75">
        <f t="shared" si="11"/>
        <v>85.597560000000001</v>
      </c>
      <c r="N510" s="115"/>
    </row>
    <row r="511" spans="1:14" s="41" customFormat="1" hidden="1">
      <c r="A511" s="171"/>
      <c r="B511" s="3"/>
      <c r="C511" s="91" t="s">
        <v>148</v>
      </c>
      <c r="D511" s="4" t="s">
        <v>76</v>
      </c>
      <c r="E511" s="13"/>
      <c r="F511" s="104">
        <v>2.1479999999999999E-2</v>
      </c>
      <c r="G511" s="102">
        <v>1668</v>
      </c>
      <c r="H511" s="35">
        <f t="shared" si="8"/>
        <v>35.82864</v>
      </c>
      <c r="I511" s="33"/>
      <c r="J511" s="35">
        <f t="shared" si="9"/>
        <v>0</v>
      </c>
      <c r="K511" s="33"/>
      <c r="L511" s="75">
        <f t="shared" si="10"/>
        <v>0</v>
      </c>
      <c r="M511" s="75">
        <f t="shared" si="11"/>
        <v>35.82864</v>
      </c>
      <c r="N511" s="115"/>
    </row>
    <row r="512" spans="1:14" s="41" customFormat="1" hidden="1">
      <c r="A512" s="171"/>
      <c r="B512" s="48"/>
      <c r="C512" s="90" t="s">
        <v>71</v>
      </c>
      <c r="D512" s="4" t="s">
        <v>136</v>
      </c>
      <c r="E512" s="14">
        <v>2.42</v>
      </c>
      <c r="F512" s="60">
        <f>F506*E512</f>
        <v>1.7665999999999999</v>
      </c>
      <c r="G512" s="102">
        <v>16</v>
      </c>
      <c r="H512" s="35">
        <f t="shared" si="8"/>
        <v>28.265599999999999</v>
      </c>
      <c r="I512" s="33"/>
      <c r="J512" s="35">
        <f t="shared" si="9"/>
        <v>0</v>
      </c>
      <c r="K512" s="33"/>
      <c r="L512" s="75">
        <f t="shared" si="10"/>
        <v>0</v>
      </c>
      <c r="M512" s="75">
        <f t="shared" si="11"/>
        <v>28.265599999999999</v>
      </c>
      <c r="N512" s="115"/>
    </row>
    <row r="513" spans="1:14" s="41" customFormat="1" hidden="1">
      <c r="A513" s="171"/>
      <c r="B513" s="48"/>
      <c r="C513" s="90" t="s">
        <v>77</v>
      </c>
      <c r="D513" s="81" t="s">
        <v>135</v>
      </c>
      <c r="E513" s="14">
        <f>(5.81+0.67)/100</f>
        <v>6.4799999999999996E-2</v>
      </c>
      <c r="F513" s="60">
        <f>F506*E513</f>
        <v>4.7303999999999999E-2</v>
      </c>
      <c r="G513" s="102">
        <v>508</v>
      </c>
      <c r="H513" s="35">
        <f t="shared" si="8"/>
        <v>24.030432000000001</v>
      </c>
      <c r="I513" s="33"/>
      <c r="J513" s="35">
        <f t="shared" si="9"/>
        <v>0</v>
      </c>
      <c r="K513" s="33"/>
      <c r="L513" s="75">
        <f t="shared" si="10"/>
        <v>0</v>
      </c>
      <c r="M513" s="75">
        <f t="shared" si="11"/>
        <v>24.030432000000001</v>
      </c>
      <c r="N513" s="115"/>
    </row>
    <row r="514" spans="1:14" s="41" customFormat="1" hidden="1">
      <c r="A514" s="171"/>
      <c r="B514" s="48"/>
      <c r="C514" s="90" t="s">
        <v>49</v>
      </c>
      <c r="D514" s="81" t="s">
        <v>61</v>
      </c>
      <c r="E514" s="13">
        <v>0</v>
      </c>
      <c r="F514" s="60">
        <f>F506*E514</f>
        <v>0</v>
      </c>
      <c r="G514" s="102">
        <v>3.7</v>
      </c>
      <c r="H514" s="35">
        <f t="shared" si="8"/>
        <v>0</v>
      </c>
      <c r="I514" s="33"/>
      <c r="J514" s="35">
        <f t="shared" si="9"/>
        <v>0</v>
      </c>
      <c r="K514" s="33"/>
      <c r="L514" s="75">
        <f t="shared" si="10"/>
        <v>0</v>
      </c>
      <c r="M514" s="75">
        <f t="shared" si="11"/>
        <v>0</v>
      </c>
      <c r="N514" s="115"/>
    </row>
    <row r="515" spans="1:14" s="41" customFormat="1" hidden="1">
      <c r="A515" s="168"/>
      <c r="B515" s="3"/>
      <c r="C515" s="59" t="s">
        <v>30</v>
      </c>
      <c r="D515" s="4" t="s">
        <v>20</v>
      </c>
      <c r="E515" s="13">
        <v>0.6</v>
      </c>
      <c r="F515" s="83">
        <f>F506*E515</f>
        <v>0.438</v>
      </c>
      <c r="G515" s="102">
        <v>3.2</v>
      </c>
      <c r="H515" s="35">
        <f t="shared" si="8"/>
        <v>1.4016000000000002</v>
      </c>
      <c r="I515" s="33"/>
      <c r="J515" s="35">
        <f t="shared" si="9"/>
        <v>0</v>
      </c>
      <c r="K515" s="33"/>
      <c r="L515" s="75">
        <f t="shared" si="10"/>
        <v>0</v>
      </c>
      <c r="M515" s="75">
        <f t="shared" si="11"/>
        <v>1.4016000000000002</v>
      </c>
      <c r="N515" s="115"/>
    </row>
    <row r="516" spans="1:14" s="41" customFormat="1" ht="47.25" hidden="1">
      <c r="A516" s="167" t="s">
        <v>96</v>
      </c>
      <c r="B516" s="77" t="s">
        <v>79</v>
      </c>
      <c r="C516" s="73" t="s">
        <v>112</v>
      </c>
      <c r="D516" s="79" t="s">
        <v>13</v>
      </c>
      <c r="E516" s="16"/>
      <c r="F516" s="96">
        <v>0.13</v>
      </c>
      <c r="G516" s="33"/>
      <c r="H516" s="35">
        <f t="shared" si="8"/>
        <v>0</v>
      </c>
      <c r="I516" s="33"/>
      <c r="J516" s="35">
        <f t="shared" si="9"/>
        <v>0</v>
      </c>
      <c r="K516" s="33"/>
      <c r="L516" s="75">
        <f t="shared" si="10"/>
        <v>0</v>
      </c>
      <c r="M516" s="75">
        <f t="shared" si="11"/>
        <v>0</v>
      </c>
      <c r="N516" s="115"/>
    </row>
    <row r="517" spans="1:14" s="41" customFormat="1" hidden="1">
      <c r="A517" s="171"/>
      <c r="B517" s="3"/>
      <c r="C517" s="59" t="s">
        <v>21</v>
      </c>
      <c r="D517" s="45" t="s">
        <v>23</v>
      </c>
      <c r="E517" s="13">
        <v>14.78</v>
      </c>
      <c r="F517" s="83">
        <f>E517*F516</f>
        <v>1.9214</v>
      </c>
      <c r="G517" s="33"/>
      <c r="H517" s="35">
        <f t="shared" si="8"/>
        <v>0</v>
      </c>
      <c r="I517" s="102">
        <v>6</v>
      </c>
      <c r="J517" s="35">
        <f t="shared" si="9"/>
        <v>11.5284</v>
      </c>
      <c r="K517" s="33"/>
      <c r="L517" s="75">
        <f t="shared" si="10"/>
        <v>0</v>
      </c>
      <c r="M517" s="75">
        <f t="shared" si="11"/>
        <v>11.5284</v>
      </c>
      <c r="N517" s="115"/>
    </row>
    <row r="518" spans="1:14" s="41" customFormat="1" hidden="1">
      <c r="A518" s="171"/>
      <c r="B518" s="3"/>
      <c r="C518" s="56" t="s">
        <v>22</v>
      </c>
      <c r="D518" s="38" t="s">
        <v>20</v>
      </c>
      <c r="E518" s="13">
        <v>1.21</v>
      </c>
      <c r="F518" s="83">
        <f>F516*E518</f>
        <v>0.1573</v>
      </c>
      <c r="G518" s="33"/>
      <c r="H518" s="35">
        <f t="shared" si="8"/>
        <v>0</v>
      </c>
      <c r="I518" s="33"/>
      <c r="J518" s="35">
        <f t="shared" si="9"/>
        <v>0</v>
      </c>
      <c r="K518" s="102">
        <v>3.2</v>
      </c>
      <c r="L518" s="75">
        <f t="shared" si="10"/>
        <v>0.50336000000000003</v>
      </c>
      <c r="M518" s="75">
        <f t="shared" si="11"/>
        <v>0.50336000000000003</v>
      </c>
      <c r="N518" s="115"/>
    </row>
    <row r="519" spans="1:14" s="41" customFormat="1" hidden="1">
      <c r="A519" s="171"/>
      <c r="B519" s="48"/>
      <c r="C519" s="91" t="s">
        <v>147</v>
      </c>
      <c r="D519" s="4" t="s">
        <v>76</v>
      </c>
      <c r="E519" s="13"/>
      <c r="F519" s="104">
        <v>2.0449999999999999E-2</v>
      </c>
      <c r="G519" s="102">
        <v>1566</v>
      </c>
      <c r="H519" s="35">
        <f t="shared" si="8"/>
        <v>32.024699999999996</v>
      </c>
      <c r="I519" s="33"/>
      <c r="J519" s="35">
        <f t="shared" si="9"/>
        <v>0</v>
      </c>
      <c r="K519" s="33"/>
      <c r="L519" s="75">
        <f t="shared" si="10"/>
        <v>0</v>
      </c>
      <c r="M519" s="75">
        <f t="shared" si="11"/>
        <v>32.024699999999996</v>
      </c>
      <c r="N519" s="115"/>
    </row>
    <row r="520" spans="1:14" s="41" customFormat="1" hidden="1">
      <c r="A520" s="171"/>
      <c r="B520" s="3"/>
      <c r="C520" s="91" t="s">
        <v>148</v>
      </c>
      <c r="D520" s="4" t="s">
        <v>76</v>
      </c>
      <c r="E520" s="13"/>
      <c r="F520" s="104">
        <v>9.11E-3</v>
      </c>
      <c r="G520" s="102">
        <v>1668</v>
      </c>
      <c r="H520" s="35">
        <f t="shared" si="8"/>
        <v>15.19548</v>
      </c>
      <c r="I520" s="33"/>
      <c r="J520" s="35">
        <f t="shared" si="9"/>
        <v>0</v>
      </c>
      <c r="K520" s="33"/>
      <c r="L520" s="75">
        <f t="shared" si="10"/>
        <v>0</v>
      </c>
      <c r="M520" s="75">
        <f t="shared" si="11"/>
        <v>15.19548</v>
      </c>
      <c r="N520" s="115"/>
    </row>
    <row r="521" spans="1:14" s="41" customFormat="1" hidden="1">
      <c r="A521" s="171"/>
      <c r="B521" s="3"/>
      <c r="C521" s="59" t="s">
        <v>149</v>
      </c>
      <c r="D521" s="81" t="s">
        <v>135</v>
      </c>
      <c r="E521" s="13">
        <v>1</v>
      </c>
      <c r="F521" s="83">
        <f>E521*F516</f>
        <v>0.13</v>
      </c>
      <c r="G521" s="102">
        <v>108</v>
      </c>
      <c r="H521" s="35">
        <f t="shared" si="8"/>
        <v>14.040000000000001</v>
      </c>
      <c r="I521" s="33"/>
      <c r="J521" s="35">
        <f t="shared" si="9"/>
        <v>0</v>
      </c>
      <c r="K521" s="33"/>
      <c r="L521" s="75">
        <f t="shared" si="10"/>
        <v>0</v>
      </c>
      <c r="M521" s="75">
        <f t="shared" si="11"/>
        <v>14.040000000000001</v>
      </c>
      <c r="N521" s="115"/>
    </row>
    <row r="522" spans="1:14" s="41" customFormat="1" hidden="1">
      <c r="A522" s="171"/>
      <c r="B522" s="48"/>
      <c r="C522" s="90" t="s">
        <v>71</v>
      </c>
      <c r="D522" s="81" t="s">
        <v>136</v>
      </c>
      <c r="E522" s="13">
        <v>2.46</v>
      </c>
      <c r="F522" s="83">
        <f>E522*F516</f>
        <v>0.31980000000000003</v>
      </c>
      <c r="G522" s="102">
        <v>16</v>
      </c>
      <c r="H522" s="35">
        <f t="shared" si="8"/>
        <v>5.1168000000000005</v>
      </c>
      <c r="I522" s="33"/>
      <c r="J522" s="35">
        <f t="shared" si="9"/>
        <v>0</v>
      </c>
      <c r="K522" s="33"/>
      <c r="L522" s="75">
        <f t="shared" si="10"/>
        <v>0</v>
      </c>
      <c r="M522" s="75">
        <f t="shared" si="11"/>
        <v>5.1168000000000005</v>
      </c>
      <c r="N522" s="115"/>
    </row>
    <row r="523" spans="1:14" s="41" customFormat="1" hidden="1">
      <c r="A523" s="171"/>
      <c r="B523" s="48"/>
      <c r="C523" s="59" t="s">
        <v>77</v>
      </c>
      <c r="D523" s="81" t="s">
        <v>135</v>
      </c>
      <c r="E523" s="13">
        <f>(1.6+0.7)/100</f>
        <v>2.3E-2</v>
      </c>
      <c r="F523" s="83">
        <f>E523*F516</f>
        <v>2.99E-3</v>
      </c>
      <c r="G523" s="102">
        <v>508</v>
      </c>
      <c r="H523" s="35">
        <f t="shared" si="8"/>
        <v>1.51892</v>
      </c>
      <c r="I523" s="33"/>
      <c r="J523" s="35">
        <f t="shared" si="9"/>
        <v>0</v>
      </c>
      <c r="K523" s="33"/>
      <c r="L523" s="75">
        <f t="shared" si="10"/>
        <v>0</v>
      </c>
      <c r="M523" s="75">
        <f t="shared" si="11"/>
        <v>1.51892</v>
      </c>
      <c r="N523" s="115"/>
    </row>
    <row r="524" spans="1:14" s="41" customFormat="1" hidden="1">
      <c r="A524" s="171"/>
      <c r="B524" s="48"/>
      <c r="C524" s="59" t="s">
        <v>49</v>
      </c>
      <c r="D524" s="81" t="s">
        <v>15</v>
      </c>
      <c r="E524" s="13">
        <v>3.3</v>
      </c>
      <c r="F524" s="83">
        <f>F516*E524</f>
        <v>0.42899999999999999</v>
      </c>
      <c r="G524" s="102">
        <v>3.7</v>
      </c>
      <c r="H524" s="35">
        <f t="shared" si="8"/>
        <v>1.5873000000000002</v>
      </c>
      <c r="I524" s="33"/>
      <c r="J524" s="35">
        <f t="shared" si="9"/>
        <v>0</v>
      </c>
      <c r="K524" s="33"/>
      <c r="L524" s="75">
        <f t="shared" si="10"/>
        <v>0</v>
      </c>
      <c r="M524" s="75">
        <f t="shared" si="11"/>
        <v>1.5873000000000002</v>
      </c>
      <c r="N524" s="115"/>
    </row>
    <row r="525" spans="1:14" s="41" customFormat="1" hidden="1">
      <c r="A525" s="168"/>
      <c r="B525" s="48"/>
      <c r="C525" s="59" t="s">
        <v>30</v>
      </c>
      <c r="D525" s="81" t="s">
        <v>20</v>
      </c>
      <c r="E525" s="13">
        <v>0.9</v>
      </c>
      <c r="F525" s="83">
        <f>E525*F516</f>
        <v>0.11700000000000001</v>
      </c>
      <c r="G525" s="102">
        <v>3.2</v>
      </c>
      <c r="H525" s="35">
        <f t="shared" si="8"/>
        <v>0.37440000000000007</v>
      </c>
      <c r="I525" s="33"/>
      <c r="J525" s="35">
        <f t="shared" si="9"/>
        <v>0</v>
      </c>
      <c r="K525" s="33"/>
      <c r="L525" s="75">
        <f t="shared" si="10"/>
        <v>0</v>
      </c>
      <c r="M525" s="75">
        <f t="shared" si="11"/>
        <v>0.37440000000000007</v>
      </c>
      <c r="N525" s="115"/>
    </row>
    <row r="526" spans="1:14" s="41" customFormat="1" ht="47.25" hidden="1">
      <c r="A526" s="172" t="s">
        <v>100</v>
      </c>
      <c r="B526" s="77" t="s">
        <v>75</v>
      </c>
      <c r="C526" s="95" t="s">
        <v>124</v>
      </c>
      <c r="D526" s="78" t="s">
        <v>134</v>
      </c>
      <c r="E526" s="22"/>
      <c r="F526" s="96">
        <v>2.59</v>
      </c>
      <c r="G526" s="50"/>
      <c r="H526" s="35">
        <f t="shared" si="8"/>
        <v>0</v>
      </c>
      <c r="I526" s="55"/>
      <c r="J526" s="35">
        <f t="shared" si="9"/>
        <v>0</v>
      </c>
      <c r="K526" s="55"/>
      <c r="L526" s="75">
        <f t="shared" si="10"/>
        <v>0</v>
      </c>
      <c r="M526" s="75">
        <f t="shared" si="11"/>
        <v>0</v>
      </c>
      <c r="N526" s="115"/>
    </row>
    <row r="527" spans="1:14" s="41" customFormat="1" hidden="1">
      <c r="A527" s="173"/>
      <c r="B527" s="77"/>
      <c r="C527" s="53" t="s">
        <v>48</v>
      </c>
      <c r="D527" s="76" t="s">
        <v>60</v>
      </c>
      <c r="E527" s="23">
        <f>1390*0.01</f>
        <v>13.9</v>
      </c>
      <c r="F527" s="54">
        <f>E527*F526</f>
        <v>36.000999999999998</v>
      </c>
      <c r="G527" s="55"/>
      <c r="H527" s="35">
        <f t="shared" si="8"/>
        <v>0</v>
      </c>
      <c r="I527" s="102">
        <v>6</v>
      </c>
      <c r="J527" s="35">
        <f t="shared" si="9"/>
        <v>216.00599999999997</v>
      </c>
      <c r="K527" s="55"/>
      <c r="L527" s="75">
        <f t="shared" si="10"/>
        <v>0</v>
      </c>
      <c r="M527" s="75">
        <f t="shared" si="11"/>
        <v>216.00599999999997</v>
      </c>
      <c r="N527" s="115"/>
    </row>
    <row r="528" spans="1:14" s="41" customFormat="1" hidden="1">
      <c r="A528" s="173"/>
      <c r="B528" s="77"/>
      <c r="C528" s="51" t="s">
        <v>22</v>
      </c>
      <c r="D528" s="76" t="s">
        <v>20</v>
      </c>
      <c r="E528" s="23">
        <f>128*0.01</f>
        <v>1.28</v>
      </c>
      <c r="F528" s="54">
        <f>E528*F526</f>
        <v>3.3151999999999999</v>
      </c>
      <c r="G528" s="55"/>
      <c r="H528" s="35">
        <f t="shared" si="8"/>
        <v>0</v>
      </c>
      <c r="I528" s="55"/>
      <c r="J528" s="35">
        <f t="shared" si="9"/>
        <v>0</v>
      </c>
      <c r="K528" s="105">
        <v>3.2</v>
      </c>
      <c r="L528" s="75">
        <f t="shared" si="10"/>
        <v>10.608640000000001</v>
      </c>
      <c r="M528" s="75">
        <f t="shared" si="11"/>
        <v>10.608640000000001</v>
      </c>
      <c r="N528" s="115"/>
    </row>
    <row r="529" spans="1:14" s="41" customFormat="1" hidden="1">
      <c r="A529" s="173"/>
      <c r="B529" s="78"/>
      <c r="C529" s="53" t="s">
        <v>54</v>
      </c>
      <c r="D529" s="76" t="s">
        <v>135</v>
      </c>
      <c r="E529" s="23">
        <f>101.5*0.01</f>
        <v>1.0150000000000001</v>
      </c>
      <c r="F529" s="54">
        <f>E529*F526</f>
        <v>2.6288500000000004</v>
      </c>
      <c r="G529" s="105">
        <v>108</v>
      </c>
      <c r="H529" s="35">
        <f t="shared" si="8"/>
        <v>283.91580000000005</v>
      </c>
      <c r="I529" s="55"/>
      <c r="J529" s="35">
        <f t="shared" si="9"/>
        <v>0</v>
      </c>
      <c r="K529" s="55"/>
      <c r="L529" s="75">
        <f t="shared" si="10"/>
        <v>0</v>
      </c>
      <c r="M529" s="75">
        <f t="shared" si="11"/>
        <v>283.91580000000005</v>
      </c>
      <c r="N529" s="115"/>
    </row>
    <row r="530" spans="1:14" s="41" customFormat="1" hidden="1">
      <c r="A530" s="173"/>
      <c r="B530" s="78"/>
      <c r="C530" s="53" t="s">
        <v>71</v>
      </c>
      <c r="D530" s="76" t="s">
        <v>136</v>
      </c>
      <c r="E530" s="23">
        <f>229*0.01</f>
        <v>2.29</v>
      </c>
      <c r="F530" s="54">
        <f>E530*F526</f>
        <v>5.9310999999999998</v>
      </c>
      <c r="G530" s="105">
        <v>16</v>
      </c>
      <c r="H530" s="35">
        <f t="shared" si="8"/>
        <v>94.897599999999997</v>
      </c>
      <c r="I530" s="55"/>
      <c r="J530" s="35">
        <f t="shared" si="9"/>
        <v>0</v>
      </c>
      <c r="K530" s="55"/>
      <c r="L530" s="75">
        <f t="shared" si="10"/>
        <v>0</v>
      </c>
      <c r="M530" s="75">
        <f t="shared" si="11"/>
        <v>94.897599999999997</v>
      </c>
      <c r="N530" s="115"/>
    </row>
    <row r="531" spans="1:14" s="41" customFormat="1" hidden="1">
      <c r="A531" s="173"/>
      <c r="B531" s="78"/>
      <c r="C531" s="53" t="s">
        <v>72</v>
      </c>
      <c r="D531" s="76" t="s">
        <v>135</v>
      </c>
      <c r="E531" s="23">
        <f>(1.4+4.29+0.2)*0.01</f>
        <v>5.8900000000000001E-2</v>
      </c>
      <c r="F531" s="54">
        <f>E531*F526</f>
        <v>0.15255099999999999</v>
      </c>
      <c r="G531" s="105">
        <v>508</v>
      </c>
      <c r="H531" s="35">
        <f t="shared" si="8"/>
        <v>77.495908</v>
      </c>
      <c r="I531" s="55"/>
      <c r="J531" s="35">
        <f t="shared" si="9"/>
        <v>0</v>
      </c>
      <c r="K531" s="55"/>
      <c r="L531" s="75">
        <f t="shared" si="10"/>
        <v>0</v>
      </c>
      <c r="M531" s="75">
        <f t="shared" si="11"/>
        <v>77.495908</v>
      </c>
      <c r="N531" s="115"/>
    </row>
    <row r="532" spans="1:14" s="41" customFormat="1" hidden="1">
      <c r="A532" s="173"/>
      <c r="B532" s="78"/>
      <c r="C532" s="53" t="s">
        <v>49</v>
      </c>
      <c r="D532" s="37" t="s">
        <v>15</v>
      </c>
      <c r="E532" s="24" t="s">
        <v>93</v>
      </c>
      <c r="F532" s="101" t="e">
        <f>E532*F526</f>
        <v>#VALUE!</v>
      </c>
      <c r="G532" s="107">
        <v>3.7</v>
      </c>
      <c r="H532" s="35" t="e">
        <f t="shared" si="8"/>
        <v>#VALUE!</v>
      </c>
      <c r="I532" s="100"/>
      <c r="J532" s="35" t="e">
        <f t="shared" si="9"/>
        <v>#VALUE!</v>
      </c>
      <c r="K532" s="100"/>
      <c r="L532" s="75" t="e">
        <f t="shared" si="10"/>
        <v>#VALUE!</v>
      </c>
      <c r="M532" s="75" t="e">
        <f t="shared" si="11"/>
        <v>#VALUE!</v>
      </c>
      <c r="N532" s="115"/>
    </row>
    <row r="533" spans="1:14" s="41" customFormat="1" hidden="1">
      <c r="A533" s="173"/>
      <c r="B533" s="78"/>
      <c r="C533" s="53" t="s">
        <v>30</v>
      </c>
      <c r="D533" s="37" t="s">
        <v>20</v>
      </c>
      <c r="E533" s="24">
        <f>93*0.01</f>
        <v>0.93</v>
      </c>
      <c r="F533" s="101">
        <f>E533*F526</f>
        <v>2.4087000000000001</v>
      </c>
      <c r="G533" s="107">
        <v>3.2</v>
      </c>
      <c r="H533" s="35">
        <f t="shared" si="8"/>
        <v>7.7078400000000009</v>
      </c>
      <c r="I533" s="100"/>
      <c r="J533" s="35">
        <f t="shared" si="9"/>
        <v>0</v>
      </c>
      <c r="K533" s="100"/>
      <c r="L533" s="75">
        <f t="shared" si="10"/>
        <v>0</v>
      </c>
      <c r="M533" s="75">
        <f t="shared" si="11"/>
        <v>7.7078400000000009</v>
      </c>
      <c r="N533" s="115"/>
    </row>
    <row r="534" spans="1:14" s="41" customFormat="1" hidden="1">
      <c r="A534" s="173"/>
      <c r="B534" s="78"/>
      <c r="C534" s="57" t="s">
        <v>144</v>
      </c>
      <c r="D534" s="76" t="s">
        <v>67</v>
      </c>
      <c r="E534" s="23"/>
      <c r="F534" s="58">
        <f>0.69369+0.00814+0.0023+0.05592</f>
        <v>0.76005</v>
      </c>
      <c r="G534" s="105">
        <v>1566</v>
      </c>
      <c r="H534" s="35">
        <f t="shared" si="8"/>
        <v>1190.2383</v>
      </c>
      <c r="I534" s="55"/>
      <c r="J534" s="35">
        <f t="shared" si="9"/>
        <v>0</v>
      </c>
      <c r="K534" s="55"/>
      <c r="L534" s="75">
        <f t="shared" si="10"/>
        <v>0</v>
      </c>
      <c r="M534" s="75">
        <f t="shared" si="11"/>
        <v>1190.2383</v>
      </c>
      <c r="N534" s="115"/>
    </row>
    <row r="535" spans="1:14" s="41" customFormat="1" hidden="1">
      <c r="A535" s="174"/>
      <c r="B535" s="78"/>
      <c r="C535" s="57" t="s">
        <v>151</v>
      </c>
      <c r="D535" s="76" t="s">
        <v>67</v>
      </c>
      <c r="E535" s="23"/>
      <c r="F535" s="58">
        <v>0.13120999999999999</v>
      </c>
      <c r="G535" s="105">
        <v>1668</v>
      </c>
      <c r="H535" s="35">
        <f t="shared" si="8"/>
        <v>218.85827999999998</v>
      </c>
      <c r="I535" s="55"/>
      <c r="J535" s="35">
        <f t="shared" si="9"/>
        <v>0</v>
      </c>
      <c r="K535" s="55"/>
      <c r="L535" s="75">
        <f t="shared" si="10"/>
        <v>0</v>
      </c>
      <c r="M535" s="75">
        <f t="shared" si="11"/>
        <v>218.85827999999998</v>
      </c>
      <c r="N535" s="115"/>
    </row>
    <row r="536" spans="1:14" s="41" customFormat="1" ht="31.5" hidden="1">
      <c r="A536" s="167" t="s">
        <v>41</v>
      </c>
      <c r="B536" s="78" t="s">
        <v>103</v>
      </c>
      <c r="C536" s="73" t="s">
        <v>128</v>
      </c>
      <c r="D536" s="79"/>
      <c r="E536" s="16"/>
      <c r="F536" s="96">
        <f>F486-F488-F493-F498</f>
        <v>0.61000000000000054</v>
      </c>
      <c r="G536" s="99"/>
      <c r="H536" s="35">
        <f t="shared" si="8"/>
        <v>0</v>
      </c>
      <c r="I536" s="55"/>
      <c r="J536" s="35">
        <f t="shared" si="9"/>
        <v>0</v>
      </c>
      <c r="K536" s="55"/>
      <c r="L536" s="75">
        <f t="shared" si="10"/>
        <v>0</v>
      </c>
      <c r="M536" s="75">
        <f t="shared" si="11"/>
        <v>0</v>
      </c>
      <c r="N536" s="115"/>
    </row>
    <row r="537" spans="1:14" s="41" customFormat="1" hidden="1">
      <c r="A537" s="171"/>
      <c r="B537" s="78"/>
      <c r="C537" s="53" t="s">
        <v>48</v>
      </c>
      <c r="D537" s="76" t="s">
        <v>60</v>
      </c>
      <c r="E537" s="23">
        <v>1.21</v>
      </c>
      <c r="F537" s="54">
        <f>E537*F536</f>
        <v>0.73810000000000064</v>
      </c>
      <c r="G537" s="55"/>
      <c r="H537" s="35">
        <f t="shared" si="8"/>
        <v>0</v>
      </c>
      <c r="I537" s="105">
        <v>6</v>
      </c>
      <c r="J537" s="35">
        <f t="shared" si="9"/>
        <v>4.4286000000000039</v>
      </c>
      <c r="K537" s="55"/>
      <c r="L537" s="75">
        <f t="shared" si="10"/>
        <v>0</v>
      </c>
      <c r="M537" s="75">
        <f t="shared" si="11"/>
        <v>4.4286000000000039</v>
      </c>
      <c r="N537" s="115"/>
    </row>
    <row r="538" spans="1:14" s="41" customFormat="1" hidden="1">
      <c r="A538" s="168"/>
      <c r="B538" s="78"/>
      <c r="C538" s="59" t="s">
        <v>22</v>
      </c>
      <c r="D538" s="4" t="s">
        <v>20</v>
      </c>
      <c r="E538" s="23">
        <v>0</v>
      </c>
      <c r="F538" s="54">
        <f>E538*F536</f>
        <v>0</v>
      </c>
      <c r="G538" s="55"/>
      <c r="H538" s="35">
        <f t="shared" si="8"/>
        <v>0</v>
      </c>
      <c r="I538" s="55"/>
      <c r="J538" s="35">
        <f t="shared" si="9"/>
        <v>0</v>
      </c>
      <c r="K538" s="105">
        <v>3.2</v>
      </c>
      <c r="L538" s="75">
        <f t="shared" si="10"/>
        <v>0</v>
      </c>
      <c r="M538" s="75">
        <f t="shared" si="11"/>
        <v>0</v>
      </c>
      <c r="N538" s="115"/>
    </row>
    <row r="539" spans="1:14" s="41" customFormat="1" ht="63" hidden="1">
      <c r="A539" s="7"/>
      <c r="B539" s="21"/>
      <c r="C539" s="64" t="s">
        <v>125</v>
      </c>
      <c r="D539" s="7"/>
      <c r="E539" s="19"/>
      <c r="F539" s="84"/>
      <c r="G539" s="33"/>
      <c r="H539" s="35">
        <f t="shared" si="8"/>
        <v>0</v>
      </c>
      <c r="I539" s="55"/>
      <c r="J539" s="35">
        <f t="shared" si="9"/>
        <v>0</v>
      </c>
      <c r="K539" s="55"/>
      <c r="L539" s="75">
        <f t="shared" si="10"/>
        <v>0</v>
      </c>
      <c r="M539" s="75">
        <f t="shared" si="11"/>
        <v>0</v>
      </c>
      <c r="N539" s="115"/>
    </row>
    <row r="540" spans="1:14" s="41" customFormat="1" ht="63" hidden="1">
      <c r="A540" s="167" t="s">
        <v>97</v>
      </c>
      <c r="B540" s="77" t="s">
        <v>74</v>
      </c>
      <c r="C540" s="95" t="s">
        <v>125</v>
      </c>
      <c r="D540" s="78"/>
      <c r="E540" s="22"/>
      <c r="F540" s="96">
        <v>2.44</v>
      </c>
      <c r="G540" s="33"/>
      <c r="H540" s="35">
        <f t="shared" si="8"/>
        <v>0</v>
      </c>
      <c r="I540" s="33"/>
      <c r="J540" s="35">
        <f t="shared" si="9"/>
        <v>0</v>
      </c>
      <c r="K540" s="33"/>
      <c r="L540" s="75">
        <f t="shared" si="10"/>
        <v>0</v>
      </c>
      <c r="M540" s="75">
        <f t="shared" si="11"/>
        <v>0</v>
      </c>
      <c r="N540" s="115"/>
    </row>
    <row r="541" spans="1:14" s="41" customFormat="1" hidden="1">
      <c r="A541" s="171"/>
      <c r="B541" s="78"/>
      <c r="C541" s="53" t="s">
        <v>48</v>
      </c>
      <c r="D541" s="76" t="s">
        <v>60</v>
      </c>
      <c r="E541" s="23">
        <f>840*0.01</f>
        <v>8.4</v>
      </c>
      <c r="F541" s="54">
        <f>E541*F540</f>
        <v>20.495999999999999</v>
      </c>
      <c r="G541" s="55"/>
      <c r="H541" s="35">
        <f t="shared" si="8"/>
        <v>0</v>
      </c>
      <c r="I541" s="105">
        <v>6</v>
      </c>
      <c r="J541" s="35">
        <f t="shared" si="9"/>
        <v>122.976</v>
      </c>
      <c r="K541" s="55"/>
      <c r="L541" s="75">
        <f t="shared" si="10"/>
        <v>0</v>
      </c>
      <c r="M541" s="75">
        <f t="shared" si="11"/>
        <v>122.976</v>
      </c>
      <c r="N541" s="115"/>
    </row>
    <row r="542" spans="1:14" s="41" customFormat="1" hidden="1">
      <c r="A542" s="171"/>
      <c r="B542" s="78"/>
      <c r="C542" s="51" t="s">
        <v>22</v>
      </c>
      <c r="D542" s="79" t="s">
        <v>20</v>
      </c>
      <c r="E542" s="23">
        <f>81*0.01</f>
        <v>0.81</v>
      </c>
      <c r="F542" s="54">
        <f>E542*F540</f>
        <v>1.9764000000000002</v>
      </c>
      <c r="G542" s="55"/>
      <c r="H542" s="35">
        <f t="shared" si="8"/>
        <v>0</v>
      </c>
      <c r="I542" s="55"/>
      <c r="J542" s="35">
        <f t="shared" si="9"/>
        <v>0</v>
      </c>
      <c r="K542" s="105">
        <v>3.2</v>
      </c>
      <c r="L542" s="75">
        <f t="shared" si="10"/>
        <v>6.3244800000000012</v>
      </c>
      <c r="M542" s="75">
        <f t="shared" si="11"/>
        <v>6.3244800000000012</v>
      </c>
      <c r="N542" s="115"/>
    </row>
    <row r="543" spans="1:14" s="41" customFormat="1" hidden="1">
      <c r="A543" s="171"/>
      <c r="B543" s="78"/>
      <c r="C543" s="53" t="s">
        <v>54</v>
      </c>
      <c r="D543" s="76" t="s">
        <v>135</v>
      </c>
      <c r="E543" s="23">
        <f>101.5*0.01</f>
        <v>1.0150000000000001</v>
      </c>
      <c r="F543" s="54">
        <f>E543*F540</f>
        <v>2.4766000000000004</v>
      </c>
      <c r="G543" s="105">
        <v>108</v>
      </c>
      <c r="H543" s="35">
        <f t="shared" ref="H543:H548" si="12">F543*G543</f>
        <v>267.47280000000006</v>
      </c>
      <c r="I543" s="55"/>
      <c r="J543" s="35">
        <f t="shared" ref="J543:J548" si="13">F543*I543</f>
        <v>0</v>
      </c>
      <c r="K543" s="55"/>
      <c r="L543" s="75">
        <f t="shared" si="10"/>
        <v>0</v>
      </c>
      <c r="M543" s="75">
        <f t="shared" si="11"/>
        <v>267.47280000000006</v>
      </c>
      <c r="N543" s="115"/>
    </row>
    <row r="544" spans="1:14" s="41" customFormat="1" hidden="1">
      <c r="A544" s="171"/>
      <c r="B544" s="78"/>
      <c r="C544" s="53" t="s">
        <v>71</v>
      </c>
      <c r="D544" s="76" t="s">
        <v>136</v>
      </c>
      <c r="E544" s="23">
        <f>137*0.01</f>
        <v>1.37</v>
      </c>
      <c r="F544" s="54">
        <f>E544*F540</f>
        <v>3.3428</v>
      </c>
      <c r="G544" s="105">
        <v>16</v>
      </c>
      <c r="H544" s="35">
        <f t="shared" si="12"/>
        <v>53.4848</v>
      </c>
      <c r="I544" s="55"/>
      <c r="J544" s="35">
        <f t="shared" si="13"/>
        <v>0</v>
      </c>
      <c r="K544" s="55"/>
      <c r="L544" s="75">
        <f>F544*K544</f>
        <v>0</v>
      </c>
      <c r="M544" s="75">
        <f>H544+J544+L544</f>
        <v>53.4848</v>
      </c>
      <c r="N544" s="115"/>
    </row>
    <row r="545" spans="1:14" s="41" customFormat="1" hidden="1">
      <c r="A545" s="171"/>
      <c r="B545" s="78"/>
      <c r="C545" s="53" t="s">
        <v>72</v>
      </c>
      <c r="D545" s="76" t="s">
        <v>135</v>
      </c>
      <c r="E545" s="23">
        <f>(0.84+2.56+0.26)/100</f>
        <v>3.6600000000000001E-2</v>
      </c>
      <c r="F545" s="54">
        <f>E545*F540</f>
        <v>8.9303999999999994E-2</v>
      </c>
      <c r="G545" s="105">
        <v>508</v>
      </c>
      <c r="H545" s="35">
        <f t="shared" si="12"/>
        <v>45.366431999999996</v>
      </c>
      <c r="I545" s="55"/>
      <c r="J545" s="35">
        <f t="shared" si="13"/>
        <v>0</v>
      </c>
      <c r="K545" s="55"/>
      <c r="L545" s="75">
        <f>F545*K545</f>
        <v>0</v>
      </c>
      <c r="M545" s="75">
        <f>H545+J545+L545</f>
        <v>45.366431999999996</v>
      </c>
      <c r="N545" s="115"/>
    </row>
    <row r="546" spans="1:14" s="41" customFormat="1" hidden="1">
      <c r="A546" s="171"/>
      <c r="B546" s="78"/>
      <c r="C546" s="53" t="s">
        <v>30</v>
      </c>
      <c r="D546" s="76" t="s">
        <v>20</v>
      </c>
      <c r="E546" s="23">
        <f>0.39*0.01</f>
        <v>3.9000000000000003E-3</v>
      </c>
      <c r="F546" s="54">
        <f>E546*F540</f>
        <v>9.5160000000000002E-3</v>
      </c>
      <c r="G546" s="105">
        <v>3.2</v>
      </c>
      <c r="H546" s="35">
        <f t="shared" si="12"/>
        <v>3.0451200000000001E-2</v>
      </c>
      <c r="I546" s="55"/>
      <c r="J546" s="35">
        <f t="shared" si="13"/>
        <v>0</v>
      </c>
      <c r="K546" s="55"/>
      <c r="L546" s="75">
        <f>F546*K546</f>
        <v>0</v>
      </c>
      <c r="M546" s="75">
        <f>H546+J546+L546</f>
        <v>3.0451200000000001E-2</v>
      </c>
      <c r="N546" s="115"/>
    </row>
    <row r="547" spans="1:14" s="41" customFormat="1" hidden="1">
      <c r="A547" s="171"/>
      <c r="B547" s="78"/>
      <c r="C547" s="57" t="s">
        <v>150</v>
      </c>
      <c r="D547" s="76" t="s">
        <v>67</v>
      </c>
      <c r="E547" s="22"/>
      <c r="F547" s="58">
        <v>0.199935</v>
      </c>
      <c r="G547" s="105">
        <v>1586</v>
      </c>
      <c r="H547" s="35">
        <f t="shared" si="12"/>
        <v>317.09690999999998</v>
      </c>
      <c r="I547" s="55"/>
      <c r="J547" s="35">
        <f t="shared" si="13"/>
        <v>0</v>
      </c>
      <c r="K547" s="55"/>
      <c r="L547" s="75">
        <f>F547*K547</f>
        <v>0</v>
      </c>
      <c r="M547" s="75">
        <f>H547+J547+L547</f>
        <v>317.09690999999998</v>
      </c>
      <c r="N547" s="115"/>
    </row>
    <row r="548" spans="1:14" s="41" customFormat="1" hidden="1">
      <c r="A548" s="168"/>
      <c r="B548" s="77"/>
      <c r="C548" s="57" t="s">
        <v>151</v>
      </c>
      <c r="D548" s="76" t="s">
        <v>67</v>
      </c>
      <c r="E548" s="23"/>
      <c r="F548" s="58">
        <v>5.781E-2</v>
      </c>
      <c r="G548" s="105">
        <v>1668</v>
      </c>
      <c r="H548" s="35">
        <f t="shared" si="12"/>
        <v>96.427080000000004</v>
      </c>
      <c r="I548" s="33"/>
      <c r="J548" s="35">
        <f t="shared" si="13"/>
        <v>0</v>
      </c>
      <c r="K548" s="33"/>
      <c r="L548" s="75">
        <f>F548*K548</f>
        <v>0</v>
      </c>
      <c r="M548" s="75">
        <f>H548+J548+L548</f>
        <v>96.427080000000004</v>
      </c>
      <c r="N548" s="115"/>
    </row>
  </sheetData>
  <mergeCells count="38">
    <mergeCell ref="C3:L3"/>
    <mergeCell ref="A8:A351"/>
    <mergeCell ref="A540:A548"/>
    <mergeCell ref="A536:A538"/>
    <mergeCell ref="A1:M1"/>
    <mergeCell ref="A2:M2"/>
    <mergeCell ref="A5:A6"/>
    <mergeCell ref="B5:B6"/>
    <mergeCell ref="C5:C6"/>
    <mergeCell ref="D5:D6"/>
    <mergeCell ref="G5:H5"/>
    <mergeCell ref="I5:J5"/>
    <mergeCell ref="K5:L5"/>
    <mergeCell ref="M5:M6"/>
    <mergeCell ref="E5:F5"/>
    <mergeCell ref="A506:A515"/>
    <mergeCell ref="A436:A438"/>
    <mergeCell ref="A493:A497"/>
    <mergeCell ref="A449:A453"/>
    <mergeCell ref="A440:A448"/>
    <mergeCell ref="A389:A393"/>
    <mergeCell ref="A394:A398"/>
    <mergeCell ref="A399:A406"/>
    <mergeCell ref="A407:A416"/>
    <mergeCell ref="A417:A426"/>
    <mergeCell ref="A516:A525"/>
    <mergeCell ref="A526:A535"/>
    <mergeCell ref="A498:A505"/>
    <mergeCell ref="A455:A464"/>
    <mergeCell ref="A466:A475"/>
    <mergeCell ref="A476:A484"/>
    <mergeCell ref="A486:A487"/>
    <mergeCell ref="A488:A492"/>
    <mergeCell ref="D373:G373"/>
    <mergeCell ref="A387:A388"/>
    <mergeCell ref="C372:L372"/>
    <mergeCell ref="A352:A356"/>
    <mergeCell ref="A427:A435"/>
  </mergeCells>
  <pageMargins left="0.35433070866141736" right="0.08" top="0.65" bottom="0.47" header="0.35" footer="0.26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#1</vt:lpstr>
      <vt:lpstr>'#1'!Print_Area</vt:lpstr>
      <vt:lpstr>'#1'!Print_Titles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2020-07-21T12:37:57Z</dcterms:modified>
</cp:coreProperties>
</file>